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605" yWindow="885" windowWidth="24240" windowHeight="13065" tabRatio="910" firstSheet="2" activeTab="2"/>
  </bookViews>
  <sheets>
    <sheet name="Анализ эконом эффективности" sheetId="23" state="hidden" r:id="rId1"/>
    <sheet name="6.2. Паспорт фин осв ввод" sheetId="15" state="hidden" r:id="rId2"/>
    <sheet name=" отчет о закупке" sheetId="5" r:id="rId3"/>
  </sheets>
  <definedNames>
    <definedName name="_xlnm.Print_Area" localSheetId="1">'6.2. Паспорт фин осв ввод'!$A$1:$AC$64</definedName>
  </definedNames>
  <calcPr calcId="152511"/>
</workbook>
</file>

<file path=xl/calcChain.xml><?xml version="1.0" encoding="utf-8"?>
<calcChain xmlns="http://schemas.openxmlformats.org/spreadsheetml/2006/main">
  <c r="A15" i="23" l="1"/>
  <c r="G28" i="23" l="1"/>
  <c r="C124" i="23" l="1"/>
  <c r="C37" i="23"/>
  <c r="C125" i="23" l="1"/>
  <c r="C126" i="23" s="1"/>
  <c r="C128" i="23" s="1"/>
  <c r="E118" i="23"/>
  <c r="D118" i="23"/>
  <c r="E113" i="23"/>
  <c r="D125" i="23" l="1"/>
  <c r="D126" i="23" s="1"/>
  <c r="D128" i="23" s="1"/>
  <c r="E125" i="23"/>
  <c r="J118" i="23"/>
  <c r="K118" i="23"/>
  <c r="L118" i="23"/>
  <c r="M118" i="23"/>
  <c r="N118" i="23"/>
  <c r="O118" i="23"/>
  <c r="P118" i="23"/>
  <c r="Q118" i="23"/>
  <c r="R118" i="23"/>
  <c r="S118" i="23"/>
  <c r="F118" i="23"/>
  <c r="G118" i="23"/>
  <c r="H118" i="23"/>
  <c r="I118" i="23"/>
  <c r="G81" i="23"/>
  <c r="F113" i="23"/>
  <c r="G113" i="23" s="1"/>
  <c r="H113" i="23" s="1"/>
  <c r="I113" i="23" s="1"/>
  <c r="J113" i="23" s="1"/>
  <c r="K113" i="23" s="1"/>
  <c r="L113" i="23" s="1"/>
  <c r="M113" i="23" s="1"/>
  <c r="N113" i="23" s="1"/>
  <c r="O113" i="23" s="1"/>
  <c r="P113" i="23" s="1"/>
  <c r="Q113" i="23" s="1"/>
  <c r="R113" i="23" s="1"/>
  <c r="S113" i="23" s="1"/>
  <c r="T113" i="23" s="1"/>
  <c r="U113" i="23" s="1"/>
  <c r="V113" i="23" s="1"/>
  <c r="W113" i="23" s="1"/>
  <c r="X113" i="23" s="1"/>
  <c r="Y113" i="23" s="1"/>
  <c r="Z113" i="23" s="1"/>
  <c r="AA113" i="23" s="1"/>
  <c r="D111" i="23"/>
  <c r="E111" i="23" s="1"/>
  <c r="F111" i="23" s="1"/>
  <c r="G111" i="23" s="1"/>
  <c r="H111" i="23" s="1"/>
  <c r="I111" i="23" s="1"/>
  <c r="J111" i="23" s="1"/>
  <c r="K111" i="23" s="1"/>
  <c r="L111" i="23" s="1"/>
  <c r="M111" i="23" s="1"/>
  <c r="N111" i="23" s="1"/>
  <c r="O111" i="23" s="1"/>
  <c r="P111" i="23" s="1"/>
  <c r="Q111" i="23" s="1"/>
  <c r="R111" i="23" s="1"/>
  <c r="S111" i="23" s="1"/>
  <c r="T111" i="23" s="1"/>
  <c r="U111" i="23" s="1"/>
  <c r="V111" i="23" s="1"/>
  <c r="W111" i="23" s="1"/>
  <c r="X111" i="23" s="1"/>
  <c r="Y111" i="23" s="1"/>
  <c r="Z111" i="23" s="1"/>
  <c r="AA111" i="23" s="1"/>
  <c r="B123" i="23" l="1"/>
  <c r="B132" i="23" s="1"/>
  <c r="C132" i="23" s="1"/>
  <c r="D132" i="23" s="1"/>
  <c r="E132" i="23" s="1"/>
  <c r="F132" i="23" s="1"/>
  <c r="G132" i="23" s="1"/>
  <c r="H132" i="23" s="1"/>
  <c r="I132" i="23" s="1"/>
  <c r="J132" i="23" s="1"/>
  <c r="K132" i="23" s="1"/>
  <c r="L132" i="23" s="1"/>
  <c r="M132" i="23" s="1"/>
  <c r="N132" i="23" s="1"/>
  <c r="O132" i="23" s="1"/>
  <c r="P132" i="23" s="1"/>
  <c r="Q132" i="23" s="1"/>
  <c r="R132" i="23" s="1"/>
  <c r="S132" i="23" s="1"/>
  <c r="T132" i="23" s="1"/>
  <c r="U132" i="23" s="1"/>
  <c r="V132" i="23" s="1"/>
  <c r="W132" i="23" s="1"/>
  <c r="X132" i="23" s="1"/>
  <c r="Y132" i="23" s="1"/>
  <c r="Z132" i="23" s="1"/>
  <c r="AA132" i="23" s="1"/>
  <c r="B122" i="23"/>
  <c r="B131" i="23" s="1"/>
  <c r="C131" i="23" s="1"/>
  <c r="D131" i="23" s="1"/>
  <c r="E131" i="23" s="1"/>
  <c r="F131" i="23" s="1"/>
  <c r="G131" i="23" s="1"/>
  <c r="H131" i="23" s="1"/>
  <c r="I131" i="23" s="1"/>
  <c r="J131" i="23" s="1"/>
  <c r="K131" i="23" s="1"/>
  <c r="L131" i="23" s="1"/>
  <c r="M131" i="23" s="1"/>
  <c r="N131" i="23" s="1"/>
  <c r="O131" i="23" s="1"/>
  <c r="P131" i="23" s="1"/>
  <c r="Q131" i="23" s="1"/>
  <c r="R131" i="23" s="1"/>
  <c r="S131" i="23" s="1"/>
  <c r="T131" i="23" s="1"/>
  <c r="U131" i="23" s="1"/>
  <c r="V131" i="23" s="1"/>
  <c r="W131" i="23" s="1"/>
  <c r="X131" i="23" s="1"/>
  <c r="Y131" i="23" s="1"/>
  <c r="Z131" i="23" s="1"/>
  <c r="AA131" i="23" s="1"/>
  <c r="C108" i="23"/>
  <c r="D108" i="23" s="1"/>
  <c r="E108" i="23" s="1"/>
  <c r="F108" i="23" s="1"/>
  <c r="G108" i="23" s="1"/>
  <c r="H108" i="23" s="1"/>
  <c r="I108" i="23" s="1"/>
  <c r="J108" i="23" s="1"/>
  <c r="K108" i="23" s="1"/>
  <c r="L108" i="23" s="1"/>
  <c r="M108" i="23" s="1"/>
  <c r="N108" i="23" s="1"/>
  <c r="O108" i="23" s="1"/>
  <c r="P108" i="23" s="1"/>
  <c r="Q108" i="23" s="1"/>
  <c r="R108" i="23" s="1"/>
  <c r="S108" i="23" s="1"/>
  <c r="T108" i="23" s="1"/>
  <c r="U108" i="23" s="1"/>
  <c r="V108" i="23" s="1"/>
  <c r="W108" i="23" s="1"/>
  <c r="X108" i="23" s="1"/>
  <c r="Y108" i="23" s="1"/>
  <c r="Z108" i="23" s="1"/>
  <c r="AA108" i="23" s="1"/>
  <c r="AA126" i="23"/>
  <c r="AA128" i="23" s="1"/>
  <c r="Z126" i="23"/>
  <c r="Z128" i="23" s="1"/>
  <c r="Y126" i="23"/>
  <c r="Y128" i="23" s="1"/>
  <c r="X126" i="23"/>
  <c r="X128" i="23" s="1"/>
  <c r="W126" i="23"/>
  <c r="W128" i="23" s="1"/>
  <c r="V126" i="23"/>
  <c r="V128" i="23" s="1"/>
  <c r="U126" i="23"/>
  <c r="U128" i="23" s="1"/>
  <c r="T126" i="23"/>
  <c r="T128" i="23" s="1"/>
  <c r="S126" i="23"/>
  <c r="S128" i="23" s="1"/>
  <c r="R126" i="23"/>
  <c r="R128" i="23" s="1"/>
  <c r="Q126" i="23"/>
  <c r="Q128" i="23" s="1"/>
  <c r="P126" i="23"/>
  <c r="P128" i="23" s="1"/>
  <c r="O126" i="23"/>
  <c r="O128" i="23" s="1"/>
  <c r="N126" i="23"/>
  <c r="N128" i="23" s="1"/>
  <c r="M126" i="23"/>
  <c r="M128" i="23" s="1"/>
  <c r="L126" i="23"/>
  <c r="L128" i="23" s="1"/>
  <c r="K126" i="23"/>
  <c r="K128" i="23" s="1"/>
  <c r="J126" i="23"/>
  <c r="J128" i="23" s="1"/>
  <c r="I126" i="23"/>
  <c r="I128" i="23" s="1"/>
  <c r="H126" i="23"/>
  <c r="H128" i="23" s="1"/>
  <c r="G126" i="23"/>
  <c r="G128" i="23" s="1"/>
  <c r="F126" i="23"/>
  <c r="F128" i="23" s="1"/>
  <c r="E126" i="23"/>
  <c r="E128" i="23" s="1"/>
  <c r="B125" i="23"/>
  <c r="B124" i="23"/>
  <c r="C118" i="23" s="1"/>
  <c r="AA118" i="23"/>
  <c r="Z118" i="23"/>
  <c r="Y118" i="23"/>
  <c r="X118" i="23"/>
  <c r="W118" i="23"/>
  <c r="V118" i="23"/>
  <c r="U118" i="23"/>
  <c r="T118" i="23"/>
  <c r="B116" i="23"/>
  <c r="C115" i="23"/>
  <c r="D114" i="23"/>
  <c r="D112" i="23" s="1"/>
  <c r="C114" i="23"/>
  <c r="C112" i="23" s="1"/>
  <c r="C110" i="23"/>
  <c r="C109" i="23"/>
  <c r="D109" i="23" s="1"/>
  <c r="E109" i="23" s="1"/>
  <c r="F109" i="23" s="1"/>
  <c r="G109" i="23" s="1"/>
  <c r="H109" i="23" s="1"/>
  <c r="I109" i="23" s="1"/>
  <c r="J109" i="23" s="1"/>
  <c r="K109" i="23" s="1"/>
  <c r="L109" i="23" s="1"/>
  <c r="M109" i="23" s="1"/>
  <c r="N109" i="23" s="1"/>
  <c r="O109" i="23" s="1"/>
  <c r="P109" i="23" s="1"/>
  <c r="Q109" i="23" s="1"/>
  <c r="R109" i="23" s="1"/>
  <c r="S109" i="23" s="1"/>
  <c r="T109" i="23" s="1"/>
  <c r="U109" i="23" s="1"/>
  <c r="V109" i="23" s="1"/>
  <c r="W109" i="23" s="1"/>
  <c r="X109" i="23" s="1"/>
  <c r="Y109" i="23" s="1"/>
  <c r="Z109" i="23" s="1"/>
  <c r="AA109" i="23" s="1"/>
  <c r="H61" i="23"/>
  <c r="I60" i="23"/>
  <c r="J60" i="23" s="1"/>
  <c r="C116" i="23" l="1"/>
  <c r="C122" i="23"/>
  <c r="C127" i="23" s="1"/>
  <c r="I61" i="23"/>
  <c r="K60" i="23"/>
  <c r="K61" i="23" s="1"/>
  <c r="J61" i="23"/>
  <c r="C123" i="23"/>
  <c r="D123" i="23" s="1"/>
  <c r="E123" i="23" s="1"/>
  <c r="F123" i="23" s="1"/>
  <c r="G123" i="23" s="1"/>
  <c r="H123" i="23" s="1"/>
  <c r="I123" i="23" s="1"/>
  <c r="J123" i="23" s="1"/>
  <c r="K123" i="23" s="1"/>
  <c r="L123" i="23" s="1"/>
  <c r="M123" i="23" s="1"/>
  <c r="N123" i="23" s="1"/>
  <c r="O123" i="23" s="1"/>
  <c r="P123" i="23" s="1"/>
  <c r="Q123" i="23" s="1"/>
  <c r="R123" i="23" s="1"/>
  <c r="S123" i="23" s="1"/>
  <c r="T123" i="23" s="1"/>
  <c r="U123" i="23" s="1"/>
  <c r="V123" i="23" s="1"/>
  <c r="W123" i="23" s="1"/>
  <c r="X123" i="23" s="1"/>
  <c r="Y123" i="23" s="1"/>
  <c r="Z123" i="23" s="1"/>
  <c r="AA123" i="23" s="1"/>
  <c r="B117" i="23"/>
  <c r="B119" i="23" s="1"/>
  <c r="D110" i="23"/>
  <c r="H81" i="23" s="1"/>
  <c r="I81" i="23" s="1"/>
  <c r="D122" i="23"/>
  <c r="B127" i="23"/>
  <c r="B126" i="23"/>
  <c r="B128" i="23" s="1"/>
  <c r="L60" i="23" l="1"/>
  <c r="B133" i="23"/>
  <c r="B134" i="23" s="1"/>
  <c r="B135" i="23"/>
  <c r="L61" i="23"/>
  <c r="M60" i="23"/>
  <c r="M61" i="23" s="1"/>
  <c r="E110" i="23"/>
  <c r="E122" i="23"/>
  <c r="D127" i="23"/>
  <c r="C117" i="23"/>
  <c r="C119" i="23" s="1"/>
  <c r="C133" i="23" l="1"/>
  <c r="C135" i="23" s="1"/>
  <c r="C136" i="23" s="1"/>
  <c r="C134" i="23"/>
  <c r="B136" i="23"/>
  <c r="E127" i="23"/>
  <c r="F122" i="23"/>
  <c r="F110" i="23"/>
  <c r="F127" i="23" l="1"/>
  <c r="G122" i="23"/>
  <c r="G110" i="23"/>
  <c r="G127" i="23" l="1"/>
  <c r="H122" i="23"/>
  <c r="H110" i="23"/>
  <c r="I122" i="23" l="1"/>
  <c r="H127" i="23"/>
  <c r="I110" i="23"/>
  <c r="J110" i="23" l="1"/>
  <c r="I127" i="23"/>
  <c r="J122" i="23"/>
  <c r="J127" i="23" l="1"/>
  <c r="K122" i="23"/>
  <c r="K110" i="23"/>
  <c r="K127" i="23" l="1"/>
  <c r="L122" i="23"/>
  <c r="L110" i="23"/>
  <c r="M122" i="23" l="1"/>
  <c r="L127" i="23"/>
  <c r="M110" i="23"/>
  <c r="N110" i="23" l="1"/>
  <c r="M127" i="23"/>
  <c r="N122" i="23"/>
  <c r="N127" i="23" l="1"/>
  <c r="O122" i="23"/>
  <c r="O110" i="23"/>
  <c r="O127" i="23" l="1"/>
  <c r="P122" i="23"/>
  <c r="P110" i="23"/>
  <c r="Q122" i="23" l="1"/>
  <c r="P127" i="23"/>
  <c r="Q110" i="23"/>
  <c r="Q127" i="23" l="1"/>
  <c r="R122" i="23"/>
  <c r="R110" i="23"/>
  <c r="R127" i="23" l="1"/>
  <c r="S122" i="23"/>
  <c r="S110" i="23"/>
  <c r="T110" i="23" l="1"/>
  <c r="S127" i="23"/>
  <c r="T122" i="23"/>
  <c r="U122" i="23" l="1"/>
  <c r="T127" i="23"/>
  <c r="U110" i="23"/>
  <c r="V110" i="23" l="1"/>
  <c r="U127" i="23"/>
  <c r="V122" i="23"/>
  <c r="W110" i="23" l="1"/>
  <c r="V127" i="23"/>
  <c r="W122" i="23"/>
  <c r="X110" i="23" l="1"/>
  <c r="W127" i="23"/>
  <c r="X122" i="23"/>
  <c r="Y122" i="23" l="1"/>
  <c r="X127" i="23"/>
  <c r="Y110" i="23"/>
  <c r="Y127" i="23" l="1"/>
  <c r="Z122" i="23"/>
  <c r="AA110" i="23"/>
  <c r="Z110" i="23"/>
  <c r="Z127" i="23" l="1"/>
  <c r="AA122" i="23"/>
  <c r="AA127" i="23" s="1"/>
  <c r="G29" i="23" l="1"/>
  <c r="G26" i="23" l="1"/>
  <c r="G65" i="23"/>
  <c r="G78" i="23" l="1"/>
  <c r="G75" i="23"/>
  <c r="G73" i="23" l="1"/>
  <c r="G83" i="23" s="1"/>
  <c r="G64" i="23"/>
  <c r="G70" i="23" s="1"/>
  <c r="G94" i="23" l="1"/>
  <c r="G85" i="23"/>
  <c r="H43" i="23"/>
  <c r="H47" i="23" l="1"/>
  <c r="I43" i="23"/>
  <c r="J43" i="23" s="1"/>
  <c r="K43" i="23" s="1"/>
  <c r="H44" i="23"/>
  <c r="D115" i="23" s="1"/>
  <c r="D116" i="23" s="1"/>
  <c r="D117" i="23" s="1"/>
  <c r="D119" i="23" s="1"/>
  <c r="D133" i="23" s="1"/>
  <c r="D137" i="23" l="1"/>
  <c r="D134" i="23"/>
  <c r="D135" i="23"/>
  <c r="H75" i="23"/>
  <c r="B28" i="23"/>
  <c r="D138" i="23" l="1"/>
  <c r="D136" i="23"/>
  <c r="B29" i="23"/>
  <c r="G89" i="23" l="1"/>
  <c r="H68" i="23"/>
  <c r="G24" i="23"/>
  <c r="B26" i="23"/>
  <c r="L43" i="23"/>
  <c r="M43" i="23" s="1"/>
  <c r="M94" i="23"/>
  <c r="L94" i="23"/>
  <c r="K94" i="23"/>
  <c r="J94" i="23"/>
  <c r="I94" i="23"/>
  <c r="H94" i="23"/>
  <c r="F94" i="23"/>
  <c r="E94" i="23"/>
  <c r="D94" i="23"/>
  <c r="E89" i="23"/>
  <c r="E86" i="23"/>
  <c r="E90" i="23" s="1"/>
  <c r="E97" i="23" s="1"/>
  <c r="E85" i="23"/>
  <c r="M89" i="23"/>
  <c r="M97" i="23" s="1"/>
  <c r="L89" i="23"/>
  <c r="L97" i="23" s="1"/>
  <c r="K89" i="23"/>
  <c r="K97" i="23" s="1"/>
  <c r="J89" i="23"/>
  <c r="J97" i="23" s="1"/>
  <c r="I89" i="23"/>
  <c r="I97" i="23" s="1"/>
  <c r="H89" i="23"/>
  <c r="H97" i="23" s="1"/>
  <c r="F89" i="23"/>
  <c r="F97" i="23" s="1"/>
  <c r="B24" i="23" l="1"/>
  <c r="H70" i="23"/>
  <c r="G97" i="23"/>
  <c r="B97" i="23" s="1"/>
  <c r="I44" i="23"/>
  <c r="E115" i="23" s="1"/>
  <c r="H48" i="23"/>
  <c r="H49" i="23" s="1"/>
  <c r="H51" i="23" s="1"/>
  <c r="E114" i="23" s="1"/>
  <c r="E112" i="23" s="1"/>
  <c r="H45" i="23"/>
  <c r="B89" i="23"/>
  <c r="E88" i="23"/>
  <c r="E91" i="23" s="1"/>
  <c r="E98" i="23" s="1"/>
  <c r="E96" i="23" s="1"/>
  <c r="E99" i="23" s="1"/>
  <c r="J44" i="23" l="1"/>
  <c r="F115" i="23" s="1"/>
  <c r="E116" i="23"/>
  <c r="I45" i="23"/>
  <c r="J45" i="23" s="1"/>
  <c r="B77" i="23"/>
  <c r="B76" i="23"/>
  <c r="B74" i="23"/>
  <c r="B70" i="23"/>
  <c r="B68" i="23"/>
  <c r="B65" i="23"/>
  <c r="B64" i="23"/>
  <c r="J75" i="23"/>
  <c r="I75" i="23"/>
  <c r="F83" i="23"/>
  <c r="E117" i="23" l="1"/>
  <c r="E119" i="23" s="1"/>
  <c r="E133" i="23" s="1"/>
  <c r="J81" i="23"/>
  <c r="K81" i="23" s="1"/>
  <c r="L81" i="23" s="1"/>
  <c r="M81" i="23" s="1"/>
  <c r="K44" i="23"/>
  <c r="G115" i="23" s="1"/>
  <c r="F84" i="23"/>
  <c r="G84" i="23" s="1"/>
  <c r="F85" i="23"/>
  <c r="F86" i="23" s="1"/>
  <c r="I47" i="23"/>
  <c r="I48" i="23" s="1"/>
  <c r="J47" i="23" s="1"/>
  <c r="J48" i="23" s="1"/>
  <c r="K47" i="23" s="1"/>
  <c r="K48" i="23" s="1"/>
  <c r="L47" i="23" s="1"/>
  <c r="E137" i="23" l="1"/>
  <c r="E135" i="23"/>
  <c r="E134" i="23"/>
  <c r="L44" i="23"/>
  <c r="K75" i="23"/>
  <c r="K45" i="23"/>
  <c r="F90" i="23"/>
  <c r="F98" i="23" s="1"/>
  <c r="F96" i="23" s="1"/>
  <c r="F99" i="23" s="1"/>
  <c r="G86" i="23"/>
  <c r="G90" i="23" s="1"/>
  <c r="I49" i="23"/>
  <c r="I51" i="23" s="1"/>
  <c r="H73" i="23"/>
  <c r="H83" i="23" s="1"/>
  <c r="K49" i="23"/>
  <c r="K51" i="23" s="1"/>
  <c r="J49" i="23"/>
  <c r="J51" i="23" s="1"/>
  <c r="A5" i="23"/>
  <c r="A9" i="23"/>
  <c r="L48" i="23" l="1"/>
  <c r="L49" i="23" s="1"/>
  <c r="L51" i="23" s="1"/>
  <c r="I114" i="23" s="1"/>
  <c r="I112" i="23" s="1"/>
  <c r="H115" i="23"/>
  <c r="F88" i="23"/>
  <c r="F91" i="23" s="1"/>
  <c r="E136" i="23"/>
  <c r="M47" i="23"/>
  <c r="L45" i="23"/>
  <c r="K73" i="23"/>
  <c r="K83" i="23" s="1"/>
  <c r="K85" i="23" s="1"/>
  <c r="H114" i="23"/>
  <c r="H112" i="23" s="1"/>
  <c r="H116" i="23" s="1"/>
  <c r="I73" i="23"/>
  <c r="I83" i="23" s="1"/>
  <c r="I85" i="23" s="1"/>
  <c r="F114" i="23"/>
  <c r="F112" i="23" s="1"/>
  <c r="F116" i="23" s="1"/>
  <c r="E138" i="23"/>
  <c r="J73" i="23"/>
  <c r="J83" i="23" s="1"/>
  <c r="J85" i="23" s="1"/>
  <c r="G114" i="23"/>
  <c r="G112" i="23" s="1"/>
  <c r="G116" i="23" s="1"/>
  <c r="M44" i="23"/>
  <c r="I115" i="23" s="1"/>
  <c r="L75" i="23"/>
  <c r="L73" i="23" s="1"/>
  <c r="L83" i="23" s="1"/>
  <c r="L85" i="23" s="1"/>
  <c r="G98" i="23"/>
  <c r="G96" i="23" s="1"/>
  <c r="G99" i="23" s="1"/>
  <c r="G88" i="23"/>
  <c r="G91" i="23" s="1"/>
  <c r="H85" i="23"/>
  <c r="I116" i="23" l="1"/>
  <c r="H117" i="23"/>
  <c r="H119" i="23" s="1"/>
  <c r="H133" i="23" s="1"/>
  <c r="H135" i="23" s="1"/>
  <c r="N44" i="23"/>
  <c r="J115" i="23" s="1"/>
  <c r="M75" i="23"/>
  <c r="B75" i="23" s="1"/>
  <c r="M48" i="23"/>
  <c r="G117" i="23"/>
  <c r="G119" i="23" s="1"/>
  <c r="G133" i="23" s="1"/>
  <c r="F117" i="23"/>
  <c r="F119" i="23" s="1"/>
  <c r="F133" i="23" s="1"/>
  <c r="M45" i="23"/>
  <c r="H84" i="23"/>
  <c r="I84" i="23" s="1"/>
  <c r="G135" i="23" l="1"/>
  <c r="G137" i="23"/>
  <c r="F137" i="23"/>
  <c r="B144" i="23" s="1"/>
  <c r="B146" i="23"/>
  <c r="N45" i="23"/>
  <c r="F135" i="23"/>
  <c r="G134" i="23"/>
  <c r="H134" i="23"/>
  <c r="F134" i="23"/>
  <c r="H137" i="23"/>
  <c r="H138" i="23"/>
  <c r="M49" i="23"/>
  <c r="N47" i="23"/>
  <c r="O44" i="23"/>
  <c r="K115" i="23" s="1"/>
  <c r="I117" i="23"/>
  <c r="I119" i="23" s="1"/>
  <c r="I133" i="23" s="1"/>
  <c r="I135" i="23" s="1"/>
  <c r="B143" i="23"/>
  <c r="M79" i="23"/>
  <c r="B79" i="23" s="1"/>
  <c r="J84" i="23"/>
  <c r="K84" i="23" s="1"/>
  <c r="L84" i="23" s="1"/>
  <c r="H86" i="23"/>
  <c r="H90" i="23" s="1"/>
  <c r="O45" i="23" l="1"/>
  <c r="I134" i="23"/>
  <c r="H136" i="23"/>
  <c r="I136" i="23"/>
  <c r="G136" i="23"/>
  <c r="B142" i="23" s="1"/>
  <c r="F136" i="23"/>
  <c r="I137" i="23"/>
  <c r="I138" i="23"/>
  <c r="N48" i="23"/>
  <c r="O47" i="23" s="1"/>
  <c r="F138" i="23"/>
  <c r="B147" i="23"/>
  <c r="B78" i="23"/>
  <c r="M51" i="23"/>
  <c r="J114" i="23" s="1"/>
  <c r="J112" i="23" s="1"/>
  <c r="J116" i="23" s="1"/>
  <c r="G138" i="23"/>
  <c r="M73" i="23"/>
  <c r="P44" i="23"/>
  <c r="L115" i="23" s="1"/>
  <c r="I86" i="23"/>
  <c r="L27" i="15"/>
  <c r="H27" i="15"/>
  <c r="N49" i="23" l="1"/>
  <c r="N51" i="23" s="1"/>
  <c r="K114" i="23" s="1"/>
  <c r="K112" i="23" s="1"/>
  <c r="K116" i="23" s="1"/>
  <c r="K117" i="23" s="1"/>
  <c r="K119" i="23" s="1"/>
  <c r="K133" i="23" s="1"/>
  <c r="Q44" i="23"/>
  <c r="M115" i="23" s="1"/>
  <c r="J117" i="23"/>
  <c r="J119" i="23" s="1"/>
  <c r="J133" i="23" s="1"/>
  <c r="B145" i="23"/>
  <c r="P45" i="23"/>
  <c r="M83" i="23"/>
  <c r="B73" i="23"/>
  <c r="O48" i="23"/>
  <c r="P47" i="23" s="1"/>
  <c r="H88" i="23"/>
  <c r="H98" i="23"/>
  <c r="H96" i="23" s="1"/>
  <c r="J86" i="23"/>
  <c r="I90" i="23"/>
  <c r="C27" i="15"/>
  <c r="AB27" i="15" s="1"/>
  <c r="Q45" i="23" l="1"/>
  <c r="J135" i="23"/>
  <c r="J134" i="23"/>
  <c r="K135" i="23"/>
  <c r="K134" i="23"/>
  <c r="P48" i="23"/>
  <c r="Q47" i="23" s="1"/>
  <c r="J137" i="23"/>
  <c r="M85" i="23"/>
  <c r="B85" i="23" s="1"/>
  <c r="B83" i="23"/>
  <c r="M84" i="23"/>
  <c r="K137" i="23"/>
  <c r="O49" i="23"/>
  <c r="R44" i="23"/>
  <c r="N115" i="23" s="1"/>
  <c r="A12" i="23"/>
  <c r="I98" i="23"/>
  <c r="I96" i="23" s="1"/>
  <c r="I88" i="23"/>
  <c r="K86" i="23"/>
  <c r="J90" i="23"/>
  <c r="H91" i="23"/>
  <c r="H99" i="23"/>
  <c r="A8" i="15"/>
  <c r="A4" i="15"/>
  <c r="R45" i="23" l="1"/>
  <c r="P49" i="23"/>
  <c r="P51" i="23" s="1"/>
  <c r="M114" i="23" s="1"/>
  <c r="M112" i="23" s="1"/>
  <c r="M116" i="23" s="1"/>
  <c r="K138" i="23"/>
  <c r="J136" i="23"/>
  <c r="K136" i="23"/>
  <c r="J138" i="23"/>
  <c r="S44" i="23"/>
  <c r="O115" i="23" s="1"/>
  <c r="O51" i="23"/>
  <c r="L114" i="23" s="1"/>
  <c r="L112" i="23" s="1"/>
  <c r="L116" i="23" s="1"/>
  <c r="Q48" i="23"/>
  <c r="R47" i="23" s="1"/>
  <c r="I99" i="23"/>
  <c r="L86" i="23"/>
  <c r="K90" i="23"/>
  <c r="I91" i="23"/>
  <c r="J88" i="23"/>
  <c r="J98" i="23"/>
  <c r="Q49" i="23" l="1"/>
  <c r="Q51" i="23" s="1"/>
  <c r="N114" i="23" s="1"/>
  <c r="N112" i="23" s="1"/>
  <c r="N116" i="23" s="1"/>
  <c r="L117" i="23"/>
  <c r="L119" i="23" s="1"/>
  <c r="L133" i="23" s="1"/>
  <c r="M117" i="23"/>
  <c r="M119" i="23" s="1"/>
  <c r="M133" i="23" s="1"/>
  <c r="R48" i="23"/>
  <c r="S47" i="23" s="1"/>
  <c r="T44" i="23"/>
  <c r="P115" i="23" s="1"/>
  <c r="S45" i="23"/>
  <c r="J91" i="23"/>
  <c r="M86" i="23"/>
  <c r="L90" i="23"/>
  <c r="J96" i="23"/>
  <c r="K88" i="23"/>
  <c r="K98" i="23"/>
  <c r="K96" i="23" s="1"/>
  <c r="A11" i="15"/>
  <c r="R49" i="23" l="1"/>
  <c r="C146" i="23"/>
  <c r="L135" i="23"/>
  <c r="L134" i="23"/>
  <c r="M135" i="23"/>
  <c r="M134" i="23"/>
  <c r="T45" i="23"/>
  <c r="N117" i="23"/>
  <c r="N119" i="23" s="1"/>
  <c r="N133" i="23" s="1"/>
  <c r="R51" i="23"/>
  <c r="O114" i="23" s="1"/>
  <c r="O112" i="23" s="1"/>
  <c r="O116" i="23" s="1"/>
  <c r="M137" i="23"/>
  <c r="U44" i="23"/>
  <c r="Q115" i="23" s="1"/>
  <c r="S48" i="23"/>
  <c r="T47" i="23" s="1"/>
  <c r="L137" i="23"/>
  <c r="C144" i="23" s="1"/>
  <c r="C143" i="23"/>
  <c r="L88" i="23"/>
  <c r="L98" i="23"/>
  <c r="L96" i="23" s="1"/>
  <c r="K91" i="23"/>
  <c r="J99" i="23"/>
  <c r="M90" i="23"/>
  <c r="B86" i="23"/>
  <c r="C94" i="23" s="1"/>
  <c r="A14" i="15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U45" i="23" l="1"/>
  <c r="S49" i="23"/>
  <c r="S51" i="23" s="1"/>
  <c r="P114" i="23" s="1"/>
  <c r="P112" i="23" s="1"/>
  <c r="P116" i="23" s="1"/>
  <c r="M136" i="23"/>
  <c r="N135" i="23"/>
  <c r="N136" i="23" s="1"/>
  <c r="N134" i="23"/>
  <c r="L136" i="23"/>
  <c r="C142" i="23" s="1"/>
  <c r="O117" i="23"/>
  <c r="O119" i="23" s="1"/>
  <c r="O133" i="23" s="1"/>
  <c r="L138" i="23"/>
  <c r="C145" i="23" s="1"/>
  <c r="C147" i="23"/>
  <c r="V44" i="23"/>
  <c r="R115" i="23" s="1"/>
  <c r="N137" i="23"/>
  <c r="T48" i="23"/>
  <c r="U47" i="23" s="1"/>
  <c r="M138" i="23"/>
  <c r="K99" i="23"/>
  <c r="M98" i="23"/>
  <c r="M96" i="23" s="1"/>
  <c r="B96" i="23" s="1"/>
  <c r="M88" i="23"/>
  <c r="B90" i="23"/>
  <c r="L91" i="23"/>
  <c r="V45" i="23" l="1"/>
  <c r="N138" i="23"/>
  <c r="O135" i="23"/>
  <c r="O136" i="23" s="1"/>
  <c r="O134" i="23"/>
  <c r="P117" i="23"/>
  <c r="P119" i="23" s="1"/>
  <c r="P133" i="23" s="1"/>
  <c r="W44" i="23"/>
  <c r="S115" i="23" s="1"/>
  <c r="U48" i="23"/>
  <c r="V47" i="23" s="1"/>
  <c r="V48" i="23" s="1"/>
  <c r="W47" i="23" s="1"/>
  <c r="O137" i="23"/>
  <c r="L99" i="23"/>
  <c r="M99" i="23" s="1"/>
  <c r="T49" i="23"/>
  <c r="B98" i="23"/>
  <c r="M91" i="23"/>
  <c r="B88" i="23"/>
  <c r="W48" i="23" l="1"/>
  <c r="X47" i="23" s="1"/>
  <c r="U49" i="23"/>
  <c r="O138" i="23"/>
  <c r="P135" i="23"/>
  <c r="P136" i="23" s="1"/>
  <c r="P134" i="23"/>
  <c r="T51" i="23"/>
  <c r="Q114" i="23" s="1"/>
  <c r="Q112" i="23" s="1"/>
  <c r="X44" i="23"/>
  <c r="U51" i="23"/>
  <c r="R114" i="23" s="1"/>
  <c r="R112" i="23" s="1"/>
  <c r="R116" i="23" s="1"/>
  <c r="P137" i="23"/>
  <c r="W45" i="23"/>
  <c r="X48" i="23" l="1"/>
  <c r="Y47" i="23" s="1"/>
  <c r="T115" i="23"/>
  <c r="P138" i="23"/>
  <c r="R117" i="23"/>
  <c r="R119" i="23" s="1"/>
  <c r="R133" i="23" s="1"/>
  <c r="Q116" i="23"/>
  <c r="V49" i="23"/>
  <c r="Y44" i="23"/>
  <c r="X45" i="23"/>
  <c r="Y48" i="23" l="1"/>
  <c r="Z47" i="23" s="1"/>
  <c r="U115" i="23"/>
  <c r="R135" i="23"/>
  <c r="X49" i="23"/>
  <c r="Y45" i="23"/>
  <c r="Q117" i="23"/>
  <c r="Z44" i="23"/>
  <c r="W49" i="23"/>
  <c r="V51" i="23"/>
  <c r="S114" i="23" s="1"/>
  <c r="S112" i="23" s="1"/>
  <c r="Z48" i="23" l="1"/>
  <c r="AA47" i="23" s="1"/>
  <c r="V115" i="23"/>
  <c r="S116" i="23"/>
  <c r="Z45" i="23"/>
  <c r="W51" i="23"/>
  <c r="AA44" i="23"/>
  <c r="X51" i="23"/>
  <c r="U114" i="23" s="1"/>
  <c r="U112" i="23" s="1"/>
  <c r="U116" i="23" s="1"/>
  <c r="Q119" i="23"/>
  <c r="Q133" i="23" s="1"/>
  <c r="AA48" i="23" l="1"/>
  <c r="AB47" i="23" s="1"/>
  <c r="W115" i="23"/>
  <c r="D143" i="23"/>
  <c r="D146" i="23"/>
  <c r="Q135" i="23"/>
  <c r="D147" i="23" s="1"/>
  <c r="Q134" i="23"/>
  <c r="R134" i="23"/>
  <c r="U117" i="23"/>
  <c r="U119" i="23" s="1"/>
  <c r="U133" i="23" s="1"/>
  <c r="U135" i="23" s="1"/>
  <c r="Y49" i="23"/>
  <c r="Y51" i="23" s="1"/>
  <c r="T114" i="23"/>
  <c r="T112" i="23" s="1"/>
  <c r="AA45" i="23"/>
  <c r="Q137" i="23"/>
  <c r="R137" i="23"/>
  <c r="AB44" i="23"/>
  <c r="S117" i="23"/>
  <c r="S119" i="23" s="1"/>
  <c r="S133" i="23" s="1"/>
  <c r="Q136" i="23" l="1"/>
  <c r="D142" i="23" s="1"/>
  <c r="R136" i="23"/>
  <c r="S135" i="23"/>
  <c r="S136" i="23" s="1"/>
  <c r="S134" i="23"/>
  <c r="Z49" i="23"/>
  <c r="T116" i="23"/>
  <c r="S137" i="23"/>
  <c r="Q138" i="23"/>
  <c r="R138" i="23"/>
  <c r="AB45" i="23"/>
  <c r="Z51" i="23"/>
  <c r="AC44" i="23"/>
  <c r="V114" i="23"/>
  <c r="V112" i="23" s="1"/>
  <c r="S138" i="23" l="1"/>
  <c r="T117" i="23"/>
  <c r="T119" i="23" s="1"/>
  <c r="T133" i="23" s="1"/>
  <c r="U137" i="23" s="1"/>
  <c r="AA49" i="23"/>
  <c r="AA51" i="23" s="1"/>
  <c r="X114" i="23" s="1"/>
  <c r="X112" i="23" s="1"/>
  <c r="W114" i="23"/>
  <c r="W112" i="23" s="1"/>
  <c r="AD44" i="23"/>
  <c r="V116" i="23"/>
  <c r="AC45" i="23"/>
  <c r="T134" i="23" l="1"/>
  <c r="T135" i="23"/>
  <c r="U136" i="23" s="1"/>
  <c r="U134" i="23"/>
  <c r="T137" i="23"/>
  <c r="V117" i="23"/>
  <c r="V119" i="23" s="1"/>
  <c r="V133" i="23" s="1"/>
  <c r="AD45" i="23"/>
  <c r="X116" i="23"/>
  <c r="AE44" i="23"/>
  <c r="AF44" i="23" s="1"/>
  <c r="AG44" i="23" s="1"/>
  <c r="AH44" i="23" s="1"/>
  <c r="AI44" i="23" s="1"/>
  <c r="AJ44" i="23" s="1"/>
  <c r="AK44" i="23" s="1"/>
  <c r="W116" i="23"/>
  <c r="AB49" i="23"/>
  <c r="T136" i="23" l="1"/>
  <c r="U138" i="23"/>
  <c r="T138" i="23"/>
  <c r="V135" i="23"/>
  <c r="V137" i="23"/>
  <c r="V134" i="23"/>
  <c r="X117" i="23"/>
  <c r="X119" i="23" s="1"/>
  <c r="X133" i="23" s="1"/>
  <c r="W117" i="23"/>
  <c r="W119" i="23" s="1"/>
  <c r="W133" i="23" s="1"/>
  <c r="AE45" i="23"/>
  <c r="AF45" i="23" s="1"/>
  <c r="AG45" i="23" s="1"/>
  <c r="AH45" i="23" s="1"/>
  <c r="AI45" i="23" s="1"/>
  <c r="AJ45" i="23" s="1"/>
  <c r="AK45" i="23" s="1"/>
  <c r="AB51" i="23"/>
  <c r="Y114" i="23" s="1"/>
  <c r="Y112" i="23" s="1"/>
  <c r="AC49" i="23"/>
  <c r="X135" i="23" l="1"/>
  <c r="X137" i="23"/>
  <c r="W135" i="23"/>
  <c r="X138" i="23" s="1"/>
  <c r="W134" i="23"/>
  <c r="W137" i="23"/>
  <c r="X134" i="23"/>
  <c r="V138" i="23"/>
  <c r="V136" i="23"/>
  <c r="AD49" i="23"/>
  <c r="Y116" i="23"/>
  <c r="AC51" i="23"/>
  <c r="Z114" i="23" s="1"/>
  <c r="Z112" i="23" s="1"/>
  <c r="Z116" i="23" s="1"/>
  <c r="AD51" i="23"/>
  <c r="AA114" i="23" s="1"/>
  <c r="AA112" i="23" s="1"/>
  <c r="AA116" i="23" s="1"/>
  <c r="Y117" i="23" l="1"/>
  <c r="Y119" i="23" s="1"/>
  <c r="Y133" i="23" s="1"/>
  <c r="AA117" i="23"/>
  <c r="AA119" i="23" s="1"/>
  <c r="AA133" i="23" s="1"/>
  <c r="Z117" i="23"/>
  <c r="Z119" i="23" s="1"/>
  <c r="Z133" i="23" s="1"/>
  <c r="W136" i="23"/>
  <c r="W138" i="23"/>
  <c r="X136" i="23"/>
  <c r="AF49" i="23"/>
  <c r="AF51" i="23" s="1"/>
  <c r="AE49" i="23"/>
  <c r="AE51" i="23" s="1"/>
  <c r="AA137" i="23" l="1"/>
  <c r="Z135" i="23"/>
  <c r="Z137" i="23"/>
  <c r="D144" i="23" s="1"/>
  <c r="Y134" i="23"/>
  <c r="Y137" i="23"/>
  <c r="Y135" i="23"/>
  <c r="Y138" i="23" s="1"/>
  <c r="Z134" i="23"/>
  <c r="AA134" i="23"/>
  <c r="AA135" i="23"/>
  <c r="AA138" i="23"/>
  <c r="AG49" i="23"/>
  <c r="AG51" i="23" s="1"/>
  <c r="Z136" i="23" l="1"/>
  <c r="Z138" i="23"/>
  <c r="AA136" i="23"/>
  <c r="Y136" i="23"/>
  <c r="AH49" i="23"/>
  <c r="AH51" i="23" s="1"/>
  <c r="D145" i="23"/>
  <c r="AI49" i="23" l="1"/>
  <c r="AI51" i="23" s="1"/>
  <c r="AK49" i="23"/>
  <c r="AK51" i="23" s="1"/>
  <c r="AJ49" i="23" l="1"/>
  <c r="AJ51" i="23" s="1"/>
</calcChain>
</file>

<file path=xl/comments1.xml><?xml version="1.0" encoding="utf-8"?>
<comments xmlns="http://schemas.openxmlformats.org/spreadsheetml/2006/main">
  <authors>
    <author>Глухова Анастасия Юрьевна</author>
  </authors>
  <commentList>
    <comment ref="C37" authorId="0">
      <text>
        <r>
          <rPr>
            <b/>
            <sz val="9"/>
            <color indexed="81"/>
            <rFont val="Tahoma"/>
            <family val="2"/>
            <charset val="204"/>
          </rPr>
          <t>Глухова Анастасия Юрьевна:</t>
        </r>
        <r>
          <rPr>
            <sz val="9"/>
            <color indexed="81"/>
            <rFont val="Tahoma"/>
            <family val="2"/>
            <charset val="204"/>
          </rPr>
          <t xml:space="preserve">
Седьмая группа
(имущество со сроком полезного использования свыше 15 лет до 20 лет включительн
</t>
        </r>
      </text>
    </comment>
  </commentList>
</comments>
</file>

<file path=xl/sharedStrings.xml><?xml version="1.0" encoding="utf-8"?>
<sst xmlns="http://schemas.openxmlformats.org/spreadsheetml/2006/main" count="817" uniqueCount="258">
  <si>
    <t>План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</si>
  <si>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</si>
  <si>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</si>
  <si>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</si>
  <si>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</si>
  <si>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</si>
  <si>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</si>
  <si>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</si>
  <si>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</si>
  <si>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</si>
  <si>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</si>
  <si>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</si>
  <si>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</si>
  <si>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</si>
  <si>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</si>
  <si>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</si>
  <si>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</si>
  <si>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</si>
  <si>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</si>
  <si>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</si>
  <si>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</si>
  <si>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</si>
  <si>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</si>
  <si>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</si>
  <si>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</si>
  <si>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</si>
  <si>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</si>
  <si>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</si>
  <si>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</si>
  <si>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</si>
  <si>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</si>
  <si>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</si>
  <si>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</si>
  <si>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</si>
  <si>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</si>
  <si>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</si>
  <si>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</si>
  <si>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</si>
  <si>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</si>
  <si>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</si>
  <si>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</si>
  <si>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</si>
  <si>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</si>
  <si>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</si>
  <si>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</si>
  <si>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</si>
  <si>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</si>
  <si>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</si>
  <si>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7</t>
  </si>
  <si>
    <t>6</t>
  </si>
  <si>
    <t>5</t>
  </si>
  <si>
    <t>4</t>
  </si>
  <si>
    <t>3</t>
  </si>
  <si>
    <t>2</t>
  </si>
  <si>
    <t>от «__» _____ 201_ г. №___</t>
  </si>
  <si>
    <t>Приложение  № _____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</si>
  <si>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</si>
  <si>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</si>
  <si>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</si>
  <si>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</si>
  <si>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</si>
  <si>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</si>
  <si>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</si>
  <si>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</si>
  <si>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</si>
  <si>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</si>
  <si>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</si>
  <si>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</si>
  <si>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</si>
  <si>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</si>
  <si>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</si>
  <si>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</si>
  <si>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</si>
  <si>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</si>
  <si>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</si>
  <si>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</si>
  <si>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</si>
  <si>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</si>
  <si>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</si>
  <si>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</si>
  <si>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</si>
  <si>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</si>
  <si>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</si>
  <si>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</si>
  <si>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</si>
  <si>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</si>
  <si>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</si>
  <si>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</si>
  <si>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</si>
  <si>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</si>
  <si>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</si>
  <si>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</si>
  <si>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</si>
  <si>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</si>
  <si>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</si>
  <si>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</si>
  <si>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</si>
  <si>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</si>
  <si>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</si>
  <si>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</si>
  <si>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</si>
  <si>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</si>
  <si>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</si>
  <si>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</si>
  <si>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</si>
  <si>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</si>
  <si>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</si>
  <si>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</si>
  <si>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</si>
  <si>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</si>
  <si>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</si>
  <si>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</si>
  <si>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</si>
  <si>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</si>
  <si>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</si>
  <si>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</si>
  <si>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</si>
  <si>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</si>
  <si>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</si>
  <si>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</si>
  <si>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</si>
  <si>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</si>
  <si>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</si>
  <si>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</si>
  <si>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</si>
  <si>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</si>
  <si>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</si>
  <si>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</si>
  <si>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</si>
  <si>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</si>
  <si>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</si>
  <si>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Планируемая (предельная) цена закупки по ГКПЗ, 
тыс рублей
(без НДС)</t>
  </si>
  <si>
    <t>Чистый денежный поток</t>
  </si>
  <si>
    <t>Всего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</si>
  <si>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</si>
  <si>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</si>
  <si>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</si>
  <si>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</si>
  <si>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Итого за год</t>
  </si>
  <si>
    <t>Квартал</t>
  </si>
  <si>
    <t>Раздел 5. Показатели инвестиционного проекта</t>
  </si>
  <si>
    <t>Раздел 6.2. Графики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</si>
  <si>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</si>
  <si>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</si>
  <si>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4.  Расчет показателей экономической эффективности</t>
  </si>
  <si>
    <t>ТЫС. РУБ.</t>
  </si>
  <si>
    <t>Инвестиц. стадия</t>
  </si>
  <si>
    <t xml:space="preserve"> </t>
  </si>
  <si>
    <t>Наименование показателя</t>
  </si>
  <si>
    <t>Индекс роста потребит. цен</t>
  </si>
  <si>
    <t>Индекс роста тарифов на производство, передачу и распределение электроэнергии</t>
  </si>
  <si>
    <t>1. Инвестиционная деятельность</t>
  </si>
  <si>
    <t>1.1. Расходы</t>
  </si>
  <si>
    <t>Капитальные затраты</t>
  </si>
  <si>
    <t>НДС к уплате</t>
  </si>
  <si>
    <t>1.2. Доходы</t>
  </si>
  <si>
    <t>НДС к возмещению</t>
  </si>
  <si>
    <t>Сальдо по инвестиционной деятельности</t>
  </si>
  <si>
    <t>2. Операционная деятельность</t>
  </si>
  <si>
    <t>2.1. Расходы всего, в т.ч.</t>
  </si>
  <si>
    <t xml:space="preserve">   - ПНРнаг., Метрология</t>
  </si>
  <si>
    <t xml:space="preserve">   - Амортизация</t>
  </si>
  <si>
    <t xml:space="preserve">   - Затраты на оплату труда</t>
  </si>
  <si>
    <t xml:space="preserve">   - Страховые взносы во внебюджетные фонды</t>
  </si>
  <si>
    <t xml:space="preserve">   - Налог на имущество</t>
  </si>
  <si>
    <t xml:space="preserve">   - Прочие</t>
  </si>
  <si>
    <t>3. Притоки за счет эффектообразующих факторов всего, в т.ч.</t>
  </si>
  <si>
    <t xml:space="preserve">3. Налогооблагаемая база </t>
  </si>
  <si>
    <t>Налогооблагаемая база нараст. Итогом</t>
  </si>
  <si>
    <t>4. Налог на прибыль</t>
  </si>
  <si>
    <t>5. Чистая прибыль</t>
  </si>
  <si>
    <t>Расходы</t>
  </si>
  <si>
    <t>Доходы</t>
  </si>
  <si>
    <t>Чистый доход (ЧД)</t>
  </si>
  <si>
    <t>Ставка дисконта, % в год</t>
  </si>
  <si>
    <t>Дисконтирующий множитель</t>
  </si>
  <si>
    <t>Дисконтированный чистый денежный поток</t>
  </si>
  <si>
    <t>Чистый дисконтированный доход (ЧДД)</t>
  </si>
  <si>
    <t>Внутренняя норма доходности (ВНД), %</t>
  </si>
  <si>
    <t xml:space="preserve">Срок окупаемости по ЧД, лет </t>
  </si>
  <si>
    <t>Срок окупаемости по ЧДД, лет</t>
  </si>
  <si>
    <t>Индекс доходности инвестиций (ИД), дол.ед.</t>
  </si>
  <si>
    <t>1. Инвестиции</t>
  </si>
  <si>
    <t>РУБ.</t>
  </si>
  <si>
    <t>ИТОГО</t>
  </si>
  <si>
    <t>Годы проведения мероприятий</t>
  </si>
  <si>
    <t>2. Экономическая эффективность</t>
  </si>
  <si>
    <t>3. Амортизация и налог на имущество</t>
  </si>
  <si>
    <t>Срок амортизации</t>
  </si>
  <si>
    <t>мес.</t>
  </si>
  <si>
    <t>Ставка аморттизац. отчислений годовая</t>
  </si>
  <si>
    <t>Налог на имущество</t>
  </si>
  <si>
    <t>Показатель / год</t>
  </si>
  <si>
    <t>Ед. изм.</t>
  </si>
  <si>
    <t>нд</t>
  </si>
  <si>
    <t>План (факт) 2019 года (N-1)</t>
  </si>
  <si>
    <t>Год 2020 N</t>
  </si>
  <si>
    <t>Год 2021 (N+1)</t>
  </si>
  <si>
    <t>Год 2022 (N+2)</t>
  </si>
  <si>
    <t>Утратил силу</t>
  </si>
  <si>
    <t>ООО "Газпром энерго" (Центральный филиал)</t>
  </si>
  <si>
    <t>Капитальные вложения с НДС всего, в т.ч.</t>
  </si>
  <si>
    <t>ПИР</t>
  </si>
  <si>
    <t>СМР, ПНРх</t>
  </si>
  <si>
    <t>Итого капитальные вложения без НДС</t>
  </si>
  <si>
    <t>НДС</t>
  </si>
  <si>
    <t>руб.</t>
  </si>
  <si>
    <t>Амортизационные отчисления</t>
  </si>
  <si>
    <t>Накопленная амортизация нараст. итогом</t>
  </si>
  <si>
    <t>Остаточная стоимость ОС на начало</t>
  </si>
  <si>
    <t>Остаточная стоимость ОС на конец</t>
  </si>
  <si>
    <t>Среднегодовая остаточная стоимость</t>
  </si>
  <si>
    <t>Налог на имущество (2,2 %)</t>
  </si>
  <si>
    <t>больше срока амортизации ОС</t>
  </si>
  <si>
    <t>Год 2023 (N+3)</t>
  </si>
  <si>
    <t>Год 2024 (N+4)</t>
  </si>
  <si>
    <t>Первоначальная стоимость ОС на начало периода</t>
  </si>
  <si>
    <t>2.1. Снижение затрат на АВР</t>
  </si>
  <si>
    <t xml:space="preserve">  Экономия затрат за счет эффектообразующих факторов -Снижение затрат на АВР</t>
  </si>
  <si>
    <t>Денежный поток от операционной деятельности</t>
  </si>
  <si>
    <t>Показатель</t>
  </si>
  <si>
    <t>Расходы «без проекта»:</t>
  </si>
  <si>
    <t>эксплуатационные расходы</t>
  </si>
  <si>
    <t>Расходы «с проектом»:</t>
  </si>
  <si>
    <t>налог на имущество</t>
  </si>
  <si>
    <t>Налогооблагаемая прибыль</t>
  </si>
  <si>
    <t>Налог на прибыль</t>
  </si>
  <si>
    <t>Возврат НДС</t>
  </si>
  <si>
    <t>Сальдо операционной деятельности</t>
  </si>
  <si>
    <t>Денежный поток от инвестиционной деятельности</t>
  </si>
  <si>
    <t>Капитальные вложения (без НДС)</t>
  </si>
  <si>
    <t>Налог на добавленную стоимость</t>
  </si>
  <si>
    <t>Капитальные вложения (с НДС)</t>
  </si>
  <si>
    <t>Дисконтированные капитальные вложения</t>
  </si>
  <si>
    <t>Сальдо инвестиционной деятельности</t>
  </si>
  <si>
    <t>Сальдо проекта</t>
  </si>
  <si>
    <t>Чистый ДП</t>
  </si>
  <si>
    <t>Кумулятивный ЧДП</t>
  </si>
  <si>
    <t>Чистый дисконтированный ДП</t>
  </si>
  <si>
    <t>Кумулятивный ЧДДП</t>
  </si>
  <si>
    <t>данные для определения PP</t>
  </si>
  <si>
    <t>-</t>
  </si>
  <si>
    <t>данные для определения DPP</t>
  </si>
  <si>
    <t>Показатели экономической эффективности</t>
  </si>
  <si>
    <t>5 лет</t>
  </si>
  <si>
    <t>10 лет</t>
  </si>
  <si>
    <t>Чистая приведённая стоимость (NPV)</t>
  </si>
  <si>
    <t>Внутрення норма доходности (IRR)</t>
  </si>
  <si>
    <t>Простой срок окупаемости (PP)</t>
  </si>
  <si>
    <t>Дисконтированный срок окупаемости (DPP)</t>
  </si>
  <si>
    <t>Простой индекс доходности (PI)</t>
  </si>
  <si>
    <t>Дисконтированный индекс доходности (DPI)</t>
  </si>
  <si>
    <t>15 лет</t>
  </si>
  <si>
    <t>Центральный филиал ООО "Газпром энерго"</t>
  </si>
  <si>
    <t>Передача электрической энергии</t>
  </si>
  <si>
    <t>L_ОНМ23/4</t>
  </si>
  <si>
    <t>Закупка оборудования для обслуживания и проверки интеллектуальных  систем и комплексов учета</t>
  </si>
  <si>
    <t>Год раскрытия информации: __2022_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</si>
</sst>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_-* #,##0.0000\ _₽_-;\-* #,##0.0000\ _₽_-;_-* &quot;-&quot;??\ _₽_-;_-@_-"/>
    <numFmt numFmtId="169" formatCode="_-* #,##0.000\ _₽_-;\-* #,##0.000\ _₽_-;_-* &quot;-&quot;??\ _₽_-;_-@_-"/>
    <numFmt numFmtId="170" formatCode="#,##0.00_ ;[Red]\-#,##0.00\ "/>
    <numFmt numFmtId="171" formatCode="_-* #,##0.0\ _₽_-;\-* #,##0.0\ _₽_-;_-* &quot;-&quot;??\ _₽_-;_-@_-"/>
    <numFmt numFmtId="172" formatCode="0.0%"/>
    <numFmt numFmtId="173" formatCode="_-* #,##0\ _₽_-;\-* #,##0\ _₽_-;_-* &quot;-&quot;??\ _₽_-;_-@_-"/>
    <numFmt numFmtId="174" formatCode="0.0000000E+00"/>
  </numFmts>
  <fonts count="6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0" tint="-0.499984740745262"/>
      <name val="Calibri"/>
      <family val="2"/>
      <charset val="204"/>
      <scheme val="minor"/>
    </font>
    <font>
      <i/>
      <sz val="8"/>
      <color theme="0" tint="-0.499984740745262"/>
      <name val="Calibri"/>
      <family val="2"/>
      <charset val="204"/>
      <scheme val="minor"/>
    </font>
    <font>
      <b/>
      <u/>
      <sz val="9"/>
      <color rgb="FFFF0000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</borders>
  <cellStyleXfs count="69">
    <xf numFmtId="0" fontId="0" fillId="0" borderId="0"/>
    <xf numFmtId="0" fontId="2" fillId="0" borderId="0"/>
    <xf numFmtId="0" fontId="9" fillId="0" borderId="0"/>
    <xf numFmtId="0" fontId="1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10" applyNumberFormat="0" applyAlignment="0" applyProtection="0"/>
    <xf numFmtId="0" fontId="17" fillId="20" borderId="11" applyNumberFormat="0" applyAlignment="0" applyProtection="0"/>
    <xf numFmtId="0" fontId="18" fillId="20" borderId="10" applyNumberFormat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5" applyNumberFormat="0" applyFill="0" applyAlignment="0" applyProtection="0"/>
    <xf numFmtId="0" fontId="23" fillId="21" borderId="16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9" fillId="0" borderId="0"/>
    <xf numFmtId="0" fontId="26" fillId="0" borderId="0"/>
    <xf numFmtId="0" fontId="27" fillId="0" borderId="0"/>
    <xf numFmtId="0" fontId="9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7" applyNumberFormat="0" applyFont="0" applyAlignment="0" applyProtection="0"/>
    <xf numFmtId="0" fontId="30" fillId="0" borderId="18" applyNumberFormat="0" applyFill="0" applyAlignment="0" applyProtection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  <xf numFmtId="0" fontId="41" fillId="0" borderId="0"/>
    <xf numFmtId="0" fontId="9" fillId="0" borderId="0"/>
    <xf numFmtId="9" fontId="26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6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4">
    <xf numFmtId="0" fontId="0" fillId="0" borderId="0" xfId="0"/>
    <xf numFmtId="0" fontId="3" fillId="0" borderId="0" xfId="1" applyFont="1" applyFill="1" applyBorder="1" applyAlignment="1">
      <alignment vertical="center"/>
    </xf>
    <xf numFmtId="0" fontId="8" fillId="0" borderId="0" xfId="1" applyFont="1"/>
    <xf numFmtId="0" fontId="4" fillId="0" borderId="0" xfId="1" applyFont="1" applyAlignment="1">
      <alignment vertical="center"/>
    </xf>
    <xf numFmtId="0" fontId="10" fillId="0" borderId="0" xfId="2" applyFont="1" applyAlignment="1">
      <alignment horizontal="right"/>
    </xf>
    <xf numFmtId="0" fontId="11" fillId="0" borderId="0" xfId="1" applyFont="1" applyAlignment="1">
      <alignment horizontal="left" vertical="center"/>
    </xf>
    <xf numFmtId="0" fontId="33" fillId="0" borderId="0" xfId="49" applyFont="1"/>
    <xf numFmtId="0" fontId="34" fillId="0" borderId="0" xfId="49" applyFont="1"/>
    <xf numFmtId="14" fontId="34" fillId="0" borderId="1" xfId="49" applyNumberFormat="1" applyFont="1" applyBorder="1" applyAlignment="1">
      <alignment horizontal="center" vertical="center"/>
    </xf>
    <xf numFmtId="1" fontId="34" fillId="0" borderId="1" xfId="49" applyNumberFormat="1" applyFont="1" applyBorder="1" applyAlignment="1">
      <alignment horizontal="center" vertical="center"/>
    </xf>
    <xf numFmtId="0" fontId="34" fillId="0" borderId="1" xfId="49" applyFont="1" applyBorder="1" applyAlignment="1">
      <alignment horizontal="center" vertical="center"/>
    </xf>
    <xf numFmtId="0" fontId="33" fillId="0" borderId="0" xfId="49" applyFont="1" applyFill="1"/>
    <xf numFmtId="0" fontId="10" fillId="0" borderId="0" xfId="2" applyFont="1" applyAlignment="1">
      <alignment horizontal="right" vertical="center"/>
    </xf>
    <xf numFmtId="0" fontId="9" fillId="0" borderId="1" xfId="2" applyFont="1" applyFill="1" applyBorder="1" applyAlignment="1">
      <alignment horizontal="left" vertical="center" wrapText="1"/>
    </xf>
    <xf numFmtId="0" fontId="9" fillId="0" borderId="0" xfId="2" applyFont="1"/>
    <xf numFmtId="0" fontId="9" fillId="0" borderId="0" xfId="2" applyFont="1" applyFill="1"/>
    <xf numFmtId="0" fontId="9" fillId="0" borderId="0" xfId="2" applyFont="1" applyFill="1" applyAlignment="1">
      <alignment horizontal="left" vertical="center" wrapText="1"/>
    </xf>
    <xf numFmtId="0" fontId="9" fillId="0" borderId="0" xfId="2" applyFont="1" applyFill="1" applyBorder="1" applyAlignment="1"/>
    <xf numFmtId="0" fontId="9" fillId="0" borderId="0" xfId="2" applyFont="1" applyFill="1" applyBorder="1" applyAlignment="1">
      <alignment horizontal="left"/>
    </xf>
    <xf numFmtId="0" fontId="9" fillId="0" borderId="0" xfId="2" applyFont="1" applyFill="1" applyBorder="1" applyAlignment="1">
      <alignment horizontal="left" wrapText="1"/>
    </xf>
    <xf numFmtId="0" fontId="9" fillId="0" borderId="0" xfId="2" applyFont="1" applyFill="1" applyAlignment="1">
      <alignment horizontal="left" wrapText="1"/>
    </xf>
    <xf numFmtId="2" fontId="9" fillId="0" borderId="0" xfId="2" applyNumberFormat="1" applyFont="1" applyFill="1" applyAlignment="1">
      <alignment horizontal="center" vertical="top" wrapText="1"/>
    </xf>
    <xf numFmtId="0" fontId="9" fillId="0" borderId="0" xfId="2" applyFont="1" applyFill="1" applyBorder="1"/>
    <xf numFmtId="0" fontId="9" fillId="0" borderId="0" xfId="2" applyFont="1" applyFill="1" applyBorder="1" applyAlignment="1">
      <alignment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left" vertical="center" wrapText="1"/>
    </xf>
    <xf numFmtId="0" fontId="9" fillId="0" borderId="1" xfId="2" applyFont="1" applyBorder="1"/>
    <xf numFmtId="0" fontId="9" fillId="0" borderId="1" xfId="2" applyFont="1" applyFill="1" applyBorder="1" applyAlignment="1">
      <alignment horizontal="center" vertical="center" wrapText="1"/>
    </xf>
    <xf numFmtId="0" fontId="39" fillId="0" borderId="1" xfId="2" applyFont="1" applyFill="1" applyBorder="1" applyAlignment="1">
      <alignment horizontal="center" vertical="center" wrapText="1"/>
    </xf>
    <xf numFmtId="0" fontId="43" fillId="0" borderId="1" xfId="45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0" fontId="43" fillId="0" borderId="2" xfId="45" applyFont="1" applyFill="1" applyBorder="1" applyAlignment="1">
      <alignment horizontal="left" vertical="center" wrapText="1"/>
    </xf>
    <xf numFmtId="0" fontId="39" fillId="0" borderId="1" xfId="2" applyFont="1" applyFill="1" applyBorder="1" applyAlignment="1">
      <alignment horizontal="left" vertical="center" wrapText="1"/>
    </xf>
    <xf numFmtId="49" fontId="39" fillId="0" borderId="1" xfId="2" applyNumberFormat="1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left" vertical="center" wrapText="1"/>
    </xf>
    <xf numFmtId="167" fontId="39" fillId="0" borderId="1" xfId="2" applyNumberFormat="1" applyFont="1" applyFill="1" applyBorder="1" applyAlignment="1">
      <alignment horizontal="center" vertical="center" wrapText="1"/>
    </xf>
    <xf numFmtId="0" fontId="39" fillId="0" borderId="9" xfId="2" applyFont="1" applyFill="1" applyBorder="1" applyAlignment="1">
      <alignment horizontal="center" vertical="center" wrapText="1"/>
    </xf>
    <xf numFmtId="0" fontId="39" fillId="0" borderId="1" xfId="2" applyFont="1" applyFill="1" applyBorder="1" applyAlignment="1">
      <alignment horizontal="center" vertical="center" textRotation="90" wrapText="1"/>
    </xf>
    <xf numFmtId="0" fontId="9" fillId="0" borderId="9" xfId="2" applyFont="1" applyFill="1" applyBorder="1" applyAlignment="1">
      <alignment horizontal="center" vertical="center" wrapText="1"/>
    </xf>
    <xf numFmtId="0" fontId="39" fillId="0" borderId="0" xfId="52" applyFont="1" applyAlignment="1"/>
    <xf numFmtId="0" fontId="10" fillId="0" borderId="0" xfId="2" applyFont="1" applyFill="1" applyAlignment="1"/>
    <xf numFmtId="0" fontId="6" fillId="0" borderId="0" xfId="2" applyFont="1" applyFill="1" applyAlignment="1">
      <alignment vertical="center"/>
    </xf>
    <xf numFmtId="0" fontId="40" fillId="0" borderId="1" xfId="45" applyFont="1" applyFill="1" applyBorder="1" applyAlignment="1">
      <alignment horizontal="left" vertical="center" wrapText="1"/>
    </xf>
    <xf numFmtId="0" fontId="36" fillId="0" borderId="1" xfId="49" applyFont="1" applyFill="1" applyBorder="1" applyAlignment="1">
      <alignment horizontal="center" vertical="center" wrapText="1"/>
    </xf>
    <xf numFmtId="0" fontId="36" fillId="0" borderId="1" xfId="49" applyFont="1" applyFill="1" applyBorder="1" applyAlignment="1">
      <alignment horizontal="center" vertical="center"/>
    </xf>
    <xf numFmtId="0" fontId="39" fillId="0" borderId="1" xfId="2" applyFont="1" applyFill="1" applyBorder="1" applyAlignment="1">
      <alignment horizontal="center" vertical="center" wrapText="1"/>
    </xf>
    <xf numFmtId="0" fontId="33" fillId="0" borderId="0" xfId="0" applyFont="1" applyBorder="1"/>
    <xf numFmtId="0" fontId="35" fillId="0" borderId="0" xfId="0" applyFont="1" applyBorder="1"/>
    <xf numFmtId="0" fontId="38" fillId="0" borderId="1" xfId="0" applyFont="1" applyFill="1" applyBorder="1" applyAlignment="1">
      <alignment wrapText="1"/>
    </xf>
    <xf numFmtId="0" fontId="37" fillId="0" borderId="1" xfId="0" applyFont="1" applyFill="1" applyBorder="1" applyAlignment="1">
      <alignment wrapText="1"/>
    </xf>
    <xf numFmtId="0" fontId="47" fillId="0" borderId="1" xfId="0" applyNumberFormat="1" applyFont="1" applyFill="1" applyBorder="1" applyAlignment="1" applyProtection="1">
      <alignment horizontal="left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168" fontId="48" fillId="24" borderId="1" xfId="67" applyNumberFormat="1" applyFont="1" applyFill="1" applyBorder="1" applyAlignment="1">
      <alignment horizontal="center" vertical="center" wrapText="1"/>
    </xf>
    <xf numFmtId="169" fontId="48" fillId="24" borderId="1" xfId="67" applyNumberFormat="1" applyFont="1" applyFill="1" applyBorder="1" applyAlignment="1">
      <alignment horizontal="center" vertical="center" wrapText="1"/>
    </xf>
    <xf numFmtId="43" fontId="38" fillId="0" borderId="1" xfId="67" applyFont="1" applyFill="1" applyBorder="1" applyAlignment="1">
      <alignment horizontal="center" wrapText="1"/>
    </xf>
    <xf numFmtId="43" fontId="37" fillId="0" borderId="1" xfId="67" applyFont="1" applyFill="1" applyBorder="1" applyAlignment="1">
      <alignment horizontal="center" vertical="center" wrapText="1"/>
    </xf>
    <xf numFmtId="43" fontId="37" fillId="0" borderId="1" xfId="67" applyFont="1" applyFill="1" applyBorder="1" applyAlignment="1">
      <alignment horizontal="center" vertical="center"/>
    </xf>
    <xf numFmtId="0" fontId="49" fillId="0" borderId="1" xfId="0" applyFont="1" applyFill="1" applyBorder="1" applyAlignment="1">
      <alignment wrapText="1"/>
    </xf>
    <xf numFmtId="43" fontId="38" fillId="0" borderId="1" xfId="67" applyFont="1" applyFill="1" applyBorder="1" applyAlignment="1">
      <alignment wrapText="1"/>
    </xf>
    <xf numFmtId="43" fontId="33" fillId="0" borderId="1" xfId="67" applyFont="1" applyBorder="1"/>
    <xf numFmtId="43" fontId="33" fillId="0" borderId="1" xfId="67" applyFont="1" applyFill="1" applyBorder="1"/>
    <xf numFmtId="0" fontId="50" fillId="0" borderId="1" xfId="0" applyFont="1" applyFill="1" applyBorder="1" applyAlignment="1">
      <alignment wrapText="1"/>
    </xf>
    <xf numFmtId="43" fontId="50" fillId="0" borderId="1" xfId="67" applyFont="1" applyFill="1" applyBorder="1" applyAlignment="1">
      <alignment wrapText="1"/>
    </xf>
    <xf numFmtId="43" fontId="37" fillId="0" borderId="1" xfId="67" applyFont="1" applyFill="1" applyBorder="1" applyAlignment="1">
      <alignment wrapText="1"/>
    </xf>
    <xf numFmtId="43" fontId="49" fillId="0" borderId="1" xfId="67" applyFont="1" applyFill="1" applyBorder="1" applyAlignment="1">
      <alignment wrapText="1"/>
    </xf>
    <xf numFmtId="0" fontId="37" fillId="0" borderId="1" xfId="0" quotePrefix="1" applyFont="1" applyFill="1" applyBorder="1" applyAlignment="1">
      <alignment wrapText="1"/>
    </xf>
    <xf numFmtId="170" fontId="50" fillId="0" borderId="1" xfId="67" applyNumberFormat="1" applyFont="1" applyFill="1" applyBorder="1" applyAlignment="1">
      <alignment wrapText="1"/>
    </xf>
    <xf numFmtId="170" fontId="33" fillId="0" borderId="1" xfId="67" applyNumberFormat="1" applyFont="1" applyBorder="1"/>
    <xf numFmtId="171" fontId="38" fillId="0" borderId="1" xfId="67" applyNumberFormat="1" applyFont="1" applyFill="1" applyBorder="1" applyAlignment="1">
      <alignment horizontal="center" wrapText="1"/>
    </xf>
    <xf numFmtId="170" fontId="50" fillId="0" borderId="1" xfId="0" applyNumberFormat="1" applyFont="1" applyFill="1" applyBorder="1" applyAlignment="1">
      <alignment wrapText="1"/>
    </xf>
    <xf numFmtId="170" fontId="51" fillId="0" borderId="1" xfId="67" applyNumberFormat="1" applyFont="1" applyBorder="1"/>
    <xf numFmtId="43" fontId="50" fillId="0" borderId="9" xfId="67" applyFont="1" applyFill="1" applyBorder="1" applyAlignment="1">
      <alignment wrapText="1"/>
    </xf>
    <xf numFmtId="43" fontId="35" fillId="0" borderId="0" xfId="67" applyFont="1" applyBorder="1"/>
    <xf numFmtId="2" fontId="33" fillId="0" borderId="1" xfId="0" applyNumberFormat="1" applyFont="1" applyBorder="1"/>
    <xf numFmtId="168" fontId="33" fillId="0" borderId="1" xfId="67" applyNumberFormat="1" applyFont="1" applyBorder="1"/>
    <xf numFmtId="43" fontId="33" fillId="0" borderId="0" xfId="67" applyFont="1" applyBorder="1"/>
    <xf numFmtId="0" fontId="42" fillId="25" borderId="1" xfId="0" applyFont="1" applyFill="1" applyBorder="1" applyAlignment="1">
      <alignment horizontal="left" vertical="center" wrapText="1"/>
    </xf>
    <xf numFmtId="43" fontId="33" fillId="0" borderId="9" xfId="67" applyFont="1" applyBorder="1"/>
    <xf numFmtId="0" fontId="37" fillId="0" borderId="2" xfId="0" applyFont="1" applyFill="1" applyBorder="1" applyAlignment="1">
      <alignment wrapText="1"/>
    </xf>
    <xf numFmtId="10" fontId="37" fillId="0" borderId="2" xfId="67" applyNumberFormat="1" applyFont="1" applyFill="1" applyBorder="1" applyAlignment="1">
      <alignment horizontal="center" wrapText="1"/>
    </xf>
    <xf numFmtId="169" fontId="33" fillId="0" borderId="0" xfId="67" applyNumberFormat="1" applyFont="1" applyBorder="1"/>
    <xf numFmtId="43" fontId="33" fillId="0" borderId="1" xfId="67" applyFont="1" applyFill="1" applyBorder="1" applyAlignment="1"/>
    <xf numFmtId="169" fontId="42" fillId="0" borderId="0" xfId="67" applyNumberFormat="1" applyFont="1" applyFill="1" applyBorder="1" applyAlignment="1">
      <alignment horizontal="center"/>
    </xf>
    <xf numFmtId="0" fontId="33" fillId="0" borderId="0" xfId="0" applyFont="1"/>
    <xf numFmtId="0" fontId="37" fillId="0" borderId="0" xfId="0" applyFont="1" applyFill="1" applyBorder="1" applyAlignment="1">
      <alignment horizontal="center" wrapText="1"/>
    </xf>
    <xf numFmtId="0" fontId="37" fillId="0" borderId="0" xfId="0" applyFont="1" applyFill="1" applyBorder="1" applyAlignment="1">
      <alignment horizontal="center"/>
    </xf>
    <xf numFmtId="0" fontId="38" fillId="0" borderId="0" xfId="0" applyFont="1" applyFill="1" applyBorder="1" applyAlignment="1">
      <alignment wrapText="1"/>
    </xf>
    <xf numFmtId="43" fontId="37" fillId="0" borderId="1" xfId="67" applyFont="1" applyFill="1" applyBorder="1" applyAlignment="1">
      <alignment horizontal="center" wrapText="1"/>
    </xf>
    <xf numFmtId="43" fontId="37" fillId="26" borderId="1" xfId="67" applyFont="1" applyFill="1" applyBorder="1" applyAlignment="1">
      <alignment horizontal="center" wrapText="1"/>
    </xf>
    <xf numFmtId="43" fontId="33" fillId="0" borderId="0" xfId="0" applyNumberFormat="1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35" fillId="0" borderId="0" xfId="0" applyFont="1"/>
    <xf numFmtId="4" fontId="33" fillId="0" borderId="0" xfId="0" applyNumberFormat="1" applyFont="1"/>
    <xf numFmtId="0" fontId="5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47" fillId="0" borderId="0" xfId="0" applyNumberFormat="1" applyFont="1" applyFill="1" applyBorder="1" applyAlignment="1" applyProtection="1">
      <alignment horizontal="left" vertical="center" wrapText="1"/>
    </xf>
    <xf numFmtId="172" fontId="5" fillId="0" borderId="0" xfId="0" applyNumberFormat="1" applyFont="1" applyFill="1" applyBorder="1" applyAlignment="1">
      <alignment horizontal="center" vertical="center"/>
    </xf>
    <xf numFmtId="173" fontId="37" fillId="26" borderId="1" xfId="67" applyNumberFormat="1" applyFont="1" applyFill="1" applyBorder="1" applyAlignment="1">
      <alignment horizontal="center" wrapText="1"/>
    </xf>
    <xf numFmtId="173" fontId="37" fillId="0" borderId="1" xfId="67" applyNumberFormat="1" applyFont="1" applyFill="1" applyBorder="1" applyAlignment="1">
      <alignment horizontal="center" wrapText="1"/>
    </xf>
    <xf numFmtId="173" fontId="52" fillId="0" borderId="1" xfId="67" applyNumberFormat="1" applyFont="1" applyFill="1" applyBorder="1" applyAlignment="1" applyProtection="1">
      <alignment horizontal="left" vertical="center" wrapText="1"/>
    </xf>
    <xf numFmtId="0" fontId="53" fillId="0" borderId="0" xfId="0" applyFont="1"/>
    <xf numFmtId="0" fontId="51" fillId="0" borderId="0" xfId="0" applyFont="1"/>
    <xf numFmtId="170" fontId="35" fillId="0" borderId="0" xfId="0" applyNumberFormat="1" applyFont="1"/>
    <xf numFmtId="170" fontId="51" fillId="0" borderId="0" xfId="0" applyNumberFormat="1" applyFont="1"/>
    <xf numFmtId="1" fontId="5" fillId="0" borderId="0" xfId="0" applyNumberFormat="1" applyFont="1" applyFill="1" applyBorder="1" applyAlignment="1">
      <alignment horizontal="center" vertical="center"/>
    </xf>
    <xf numFmtId="0" fontId="9" fillId="27" borderId="1" xfId="2" applyFont="1" applyFill="1" applyBorder="1" applyAlignment="1">
      <alignment horizontal="left" vertical="center" wrapText="1"/>
    </xf>
    <xf numFmtId="0" fontId="9" fillId="27" borderId="1" xfId="2" applyFont="1" applyFill="1" applyBorder="1" applyAlignment="1">
      <alignment horizontal="center" vertical="center" wrapText="1"/>
    </xf>
    <xf numFmtId="0" fontId="9" fillId="27" borderId="1" xfId="2" applyFont="1" applyFill="1" applyBorder="1"/>
    <xf numFmtId="0" fontId="54" fillId="0" borderId="0" xfId="2" applyFont="1" applyFill="1"/>
    <xf numFmtId="0" fontId="39" fillId="0" borderId="1" xfId="2" applyFont="1" applyFill="1" applyBorder="1" applyAlignment="1">
      <alignment horizontal="center" vertical="center" wrapText="1"/>
    </xf>
    <xf numFmtId="0" fontId="47" fillId="0" borderId="1" xfId="0" applyNumberFormat="1" applyFont="1" applyFill="1" applyBorder="1" applyAlignment="1" applyProtection="1">
      <alignment vertical="center" wrapText="1"/>
    </xf>
    <xf numFmtId="0" fontId="52" fillId="0" borderId="1" xfId="0" applyNumberFormat="1" applyFont="1" applyFill="1" applyBorder="1" applyAlignment="1" applyProtection="1">
      <alignment vertical="center" wrapText="1"/>
    </xf>
    <xf numFmtId="0" fontId="5" fillId="0" borderId="0" xfId="1" applyFont="1" applyAlignment="1">
      <alignment horizontal="center" vertical="center"/>
    </xf>
    <xf numFmtId="0" fontId="38" fillId="0" borderId="1" xfId="0" applyFont="1" applyFill="1" applyBorder="1" applyAlignment="1">
      <alignment horizontal="center" wrapText="1"/>
    </xf>
    <xf numFmtId="4" fontId="37" fillId="0" borderId="1" xfId="0" applyNumberFormat="1" applyFont="1" applyFill="1" applyBorder="1" applyAlignment="1">
      <alignment horizontal="center" vertical="center"/>
    </xf>
    <xf numFmtId="4" fontId="37" fillId="0" borderId="1" xfId="67" applyNumberFormat="1" applyFont="1" applyFill="1" applyBorder="1" applyAlignment="1">
      <alignment horizontal="center" wrapText="1"/>
    </xf>
    <xf numFmtId="4" fontId="52" fillId="0" borderId="1" xfId="67" applyNumberFormat="1" applyFont="1" applyFill="1" applyBorder="1" applyAlignment="1" applyProtection="1">
      <alignment horizontal="left" vertical="center" wrapText="1"/>
    </xf>
    <xf numFmtId="0" fontId="57" fillId="0" borderId="0" xfId="0" applyFont="1"/>
    <xf numFmtId="0" fontId="57" fillId="0" borderId="0" xfId="0" applyFont="1" applyAlignment="1">
      <alignment horizontal="left" vertical="center"/>
    </xf>
    <xf numFmtId="1" fontId="57" fillId="28" borderId="23" xfId="0" applyNumberFormat="1" applyFont="1" applyFill="1" applyBorder="1" applyAlignment="1">
      <alignment horizontal="center" vertical="center"/>
    </xf>
    <xf numFmtId="1" fontId="57" fillId="28" borderId="24" xfId="0" applyNumberFormat="1" applyFont="1" applyFill="1" applyBorder="1" applyAlignment="1">
      <alignment horizontal="center" vertical="center"/>
    </xf>
    <xf numFmtId="1" fontId="57" fillId="28" borderId="25" xfId="0" applyNumberFormat="1" applyFont="1" applyFill="1" applyBorder="1" applyAlignment="1">
      <alignment horizontal="center" vertical="center"/>
    </xf>
    <xf numFmtId="1" fontId="57" fillId="28" borderId="27" xfId="0" applyNumberFormat="1" applyFont="1" applyFill="1" applyBorder="1" applyAlignment="1">
      <alignment horizontal="center" vertical="center"/>
    </xf>
    <xf numFmtId="1" fontId="57" fillId="28" borderId="28" xfId="0" applyNumberFormat="1" applyFont="1" applyFill="1" applyBorder="1" applyAlignment="1">
      <alignment horizontal="center" vertical="center"/>
    </xf>
    <xf numFmtId="1" fontId="57" fillId="28" borderId="29" xfId="0" applyNumberFormat="1" applyFont="1" applyFill="1" applyBorder="1" applyAlignment="1">
      <alignment horizontal="center" vertical="center"/>
    </xf>
    <xf numFmtId="0" fontId="57" fillId="0" borderId="30" xfId="0" applyFont="1" applyBorder="1" applyAlignment="1">
      <alignment horizontal="left" vertical="center"/>
    </xf>
    <xf numFmtId="4" fontId="57" fillId="0" borderId="23" xfId="0" applyNumberFormat="1" applyFont="1" applyBorder="1" applyAlignment="1">
      <alignment horizontal="center" vertical="center"/>
    </xf>
    <xf numFmtId="4" fontId="57" fillId="0" borderId="24" xfId="0" applyNumberFormat="1" applyFont="1" applyBorder="1" applyAlignment="1">
      <alignment horizontal="center" vertical="center"/>
    </xf>
    <xf numFmtId="4" fontId="57" fillId="0" borderId="25" xfId="0" applyNumberFormat="1" applyFont="1" applyBorder="1" applyAlignment="1">
      <alignment horizontal="center" vertical="center"/>
    </xf>
    <xf numFmtId="0" fontId="57" fillId="0" borderId="31" xfId="0" applyFont="1" applyBorder="1" applyAlignment="1">
      <alignment horizontal="right" vertical="center"/>
    </xf>
    <xf numFmtId="4" fontId="57" fillId="0" borderId="32" xfId="0" applyNumberFormat="1" applyFont="1" applyBorder="1" applyAlignment="1">
      <alignment horizontal="center" vertical="center"/>
    </xf>
    <xf numFmtId="4" fontId="57" fillId="0" borderId="33" xfId="0" applyNumberFormat="1" applyFont="1" applyBorder="1" applyAlignment="1">
      <alignment horizontal="center" vertical="center"/>
    </xf>
    <xf numFmtId="4" fontId="57" fillId="0" borderId="34" xfId="0" applyNumberFormat="1" applyFont="1" applyBorder="1" applyAlignment="1">
      <alignment horizontal="center" vertical="center"/>
    </xf>
    <xf numFmtId="0" fontId="57" fillId="0" borderId="31" xfId="0" applyFont="1" applyBorder="1" applyAlignment="1">
      <alignment horizontal="left" vertical="center"/>
    </xf>
    <xf numFmtId="0" fontId="57" fillId="0" borderId="35" xfId="0" applyFont="1" applyBorder="1" applyAlignment="1">
      <alignment horizontal="left" vertical="center"/>
    </xf>
    <xf numFmtId="4" fontId="57" fillId="0" borderId="27" xfId="0" applyNumberFormat="1" applyFont="1" applyBorder="1" applyAlignment="1">
      <alignment horizontal="center" vertical="center"/>
    </xf>
    <xf numFmtId="4" fontId="57" fillId="0" borderId="28" xfId="0" applyNumberFormat="1" applyFont="1" applyBorder="1" applyAlignment="1">
      <alignment horizontal="center" vertical="center"/>
    </xf>
    <xf numFmtId="4" fontId="57" fillId="0" borderId="29" xfId="0" applyNumberFormat="1" applyFont="1" applyBorder="1" applyAlignment="1">
      <alignment horizontal="center" vertical="center"/>
    </xf>
    <xf numFmtId="0" fontId="57" fillId="0" borderId="26" xfId="0" applyFont="1" applyBorder="1" applyAlignment="1">
      <alignment horizontal="left" vertical="center"/>
    </xf>
    <xf numFmtId="4" fontId="57" fillId="0" borderId="36" xfId="0" applyNumberFormat="1" applyFont="1" applyBorder="1" applyAlignment="1">
      <alignment horizontal="center" vertical="center"/>
    </xf>
    <xf numFmtId="4" fontId="57" fillId="0" borderId="37" xfId="0" applyNumberFormat="1" applyFont="1" applyBorder="1" applyAlignment="1">
      <alignment horizontal="center" vertical="center"/>
    </xf>
    <xf numFmtId="4" fontId="57" fillId="0" borderId="38" xfId="0" applyNumberFormat="1" applyFont="1" applyBorder="1" applyAlignment="1">
      <alignment horizontal="center" vertical="center"/>
    </xf>
    <xf numFmtId="4" fontId="57" fillId="0" borderId="0" xfId="0" applyNumberFormat="1" applyFont="1" applyAlignment="1">
      <alignment horizontal="center" vertical="center"/>
    </xf>
    <xf numFmtId="4" fontId="57" fillId="0" borderId="0" xfId="0" applyNumberFormat="1" applyFont="1"/>
    <xf numFmtId="49" fontId="57" fillId="28" borderId="24" xfId="0" applyNumberFormat="1" applyFont="1" applyFill="1" applyBorder="1" applyAlignment="1">
      <alignment horizontal="center" vertical="center"/>
    </xf>
    <xf numFmtId="49" fontId="57" fillId="28" borderId="25" xfId="0" applyNumberFormat="1" applyFont="1" applyFill="1" applyBorder="1" applyAlignment="1">
      <alignment horizontal="center" vertical="center"/>
    </xf>
    <xf numFmtId="49" fontId="57" fillId="28" borderId="28" xfId="0" applyNumberFormat="1" applyFont="1" applyFill="1" applyBorder="1" applyAlignment="1">
      <alignment horizontal="center" vertical="center"/>
    </xf>
    <xf numFmtId="49" fontId="57" fillId="28" borderId="29" xfId="0" applyNumberFormat="1" applyFont="1" applyFill="1" applyBorder="1" applyAlignment="1">
      <alignment horizontal="center" vertical="center"/>
    </xf>
    <xf numFmtId="0" fontId="58" fillId="0" borderId="26" xfId="0" applyFont="1" applyBorder="1" applyAlignment="1">
      <alignment horizontal="left" vertical="center"/>
    </xf>
    <xf numFmtId="4" fontId="58" fillId="0" borderId="39" xfId="0" applyNumberFormat="1" applyFont="1" applyBorder="1" applyAlignment="1">
      <alignment horizontal="center" vertical="center"/>
    </xf>
    <xf numFmtId="4" fontId="58" fillId="0" borderId="40" xfId="0" applyNumberFormat="1" applyFont="1" applyBorder="1" applyAlignment="1">
      <alignment horizontal="center" vertical="center"/>
    </xf>
    <xf numFmtId="4" fontId="58" fillId="0" borderId="41" xfId="0" applyNumberFormat="1" applyFont="1" applyBorder="1" applyAlignment="1">
      <alignment horizontal="center" vertical="center"/>
    </xf>
    <xf numFmtId="0" fontId="57" fillId="0" borderId="0" xfId="0" applyFont="1" applyFill="1" applyBorder="1" applyAlignment="1">
      <alignment horizontal="left" vertical="center"/>
    </xf>
    <xf numFmtId="0" fontId="59" fillId="0" borderId="42" xfId="0" applyFont="1" applyBorder="1" applyAlignment="1">
      <alignment horizontal="right" vertical="center"/>
    </xf>
    <xf numFmtId="4" fontId="58" fillId="0" borderId="43" xfId="0" applyNumberFormat="1" applyFont="1" applyBorder="1" applyAlignment="1">
      <alignment horizontal="center" vertical="center"/>
    </xf>
    <xf numFmtId="4" fontId="58" fillId="0" borderId="44" xfId="0" applyNumberFormat="1" applyFont="1" applyBorder="1" applyAlignment="1">
      <alignment horizontal="center" vertical="center"/>
    </xf>
    <xf numFmtId="4" fontId="58" fillId="0" borderId="45" xfId="0" applyNumberFormat="1" applyFont="1" applyBorder="1" applyAlignment="1">
      <alignment horizontal="center" vertical="center"/>
    </xf>
    <xf numFmtId="0" fontId="59" fillId="0" borderId="35" xfId="0" applyFont="1" applyBorder="1" applyAlignment="1">
      <alignment horizontal="right" vertical="center"/>
    </xf>
    <xf numFmtId="4" fontId="58" fillId="0" borderId="27" xfId="0" applyNumberFormat="1" applyFont="1" applyBorder="1" applyAlignment="1">
      <alignment horizontal="center" vertical="center"/>
    </xf>
    <xf numFmtId="4" fontId="58" fillId="0" borderId="28" xfId="0" applyNumberFormat="1" applyFont="1" applyBorder="1" applyAlignment="1">
      <alignment horizontal="center" vertical="center"/>
    </xf>
    <xf numFmtId="4" fontId="58" fillId="0" borderId="29" xfId="0" applyNumberFormat="1" applyFont="1" applyBorder="1" applyAlignment="1">
      <alignment horizontal="center" vertical="center"/>
    </xf>
    <xf numFmtId="0" fontId="57" fillId="28" borderId="46" xfId="0" applyFont="1" applyFill="1" applyBorder="1" applyAlignment="1">
      <alignment horizontal="center" vertical="center"/>
    </xf>
    <xf numFmtId="0" fontId="57" fillId="28" borderId="37" xfId="0" applyFont="1" applyFill="1" applyBorder="1" applyAlignment="1">
      <alignment horizontal="center" vertical="center"/>
    </xf>
    <xf numFmtId="0" fontId="57" fillId="28" borderId="38" xfId="0" applyFont="1" applyFill="1" applyBorder="1" applyAlignment="1">
      <alignment horizontal="center" vertical="center"/>
    </xf>
    <xf numFmtId="0" fontId="57" fillId="0" borderId="47" xfId="0" applyFont="1" applyBorder="1" applyAlignment="1">
      <alignment horizontal="left" vertical="center"/>
    </xf>
    <xf numFmtId="4" fontId="57" fillId="0" borderId="48" xfId="0" applyNumberFormat="1" applyFont="1" applyBorder="1" applyAlignment="1">
      <alignment horizontal="center" vertical="center"/>
    </xf>
    <xf numFmtId="4" fontId="57" fillId="0" borderId="49" xfId="0" applyNumberFormat="1" applyFont="1" applyBorder="1" applyAlignment="1">
      <alignment horizontal="center" vertical="center"/>
    </xf>
    <xf numFmtId="10" fontId="57" fillId="0" borderId="33" xfId="68" applyNumberFormat="1" applyFont="1" applyBorder="1" applyAlignment="1">
      <alignment horizontal="center" vertical="center"/>
    </xf>
    <xf numFmtId="10" fontId="57" fillId="0" borderId="33" xfId="0" applyNumberFormat="1" applyFont="1" applyBorder="1" applyAlignment="1">
      <alignment horizontal="center" vertical="center"/>
    </xf>
    <xf numFmtId="10" fontId="57" fillId="0" borderId="34" xfId="0" applyNumberFormat="1" applyFont="1" applyBorder="1" applyAlignment="1">
      <alignment horizontal="center" vertical="center"/>
    </xf>
    <xf numFmtId="9" fontId="33" fillId="0" borderId="0" xfId="0" applyNumberFormat="1" applyFont="1" applyBorder="1"/>
    <xf numFmtId="9" fontId="57" fillId="0" borderId="0" xfId="0" applyNumberFormat="1" applyFont="1"/>
    <xf numFmtId="174" fontId="33" fillId="0" borderId="0" xfId="0" applyNumberFormat="1" applyFont="1"/>
    <xf numFmtId="0" fontId="37" fillId="0" borderId="1" xfId="0" applyFont="1" applyFill="1" applyBorder="1" applyAlignment="1">
      <alignment vertical="center" wrapText="1"/>
    </xf>
    <xf numFmtId="43" fontId="33" fillId="0" borderId="1" xfId="67" applyFont="1" applyFill="1" applyBorder="1" applyAlignment="1">
      <alignment vertical="center"/>
    </xf>
    <xf numFmtId="169" fontId="42" fillId="0" borderId="0" xfId="67" applyNumberFormat="1" applyFont="1" applyFill="1" applyBorder="1" applyAlignment="1">
      <alignment horizontal="center" vertical="center"/>
    </xf>
    <xf numFmtId="169" fontId="33" fillId="0" borderId="0" xfId="67" applyNumberFormat="1" applyFont="1" applyBorder="1" applyAlignment="1">
      <alignment vertical="center"/>
    </xf>
    <xf numFmtId="0" fontId="33" fillId="0" borderId="0" xfId="0" applyFont="1" applyAlignment="1">
      <alignment vertical="center"/>
    </xf>
    <xf numFmtId="49" fontId="34" fillId="0" borderId="1" xfId="49" applyNumberFormat="1" applyFont="1" applyBorder="1" applyAlignment="1">
      <alignment horizontal="center" vertical="center" wrapText="1"/>
    </xf>
    <xf numFmtId="0" fontId="57" fillId="28" borderId="22" xfId="0" applyFont="1" applyFill="1" applyBorder="1" applyAlignment="1">
      <alignment horizontal="center" vertical="center"/>
    </xf>
    <xf numFmtId="0" fontId="57" fillId="28" borderId="26" xfId="0" applyFont="1" applyFill="1" applyBorder="1" applyAlignment="1">
      <alignment horizontal="center" vertical="center"/>
    </xf>
    <xf numFmtId="0" fontId="57" fillId="0" borderId="19" xfId="0" applyFont="1" applyBorder="1" applyAlignment="1">
      <alignment horizontal="left" vertical="center"/>
    </xf>
    <xf numFmtId="0" fontId="3" fillId="0" borderId="0" xfId="1" applyFont="1" applyFill="1" applyBorder="1" applyAlignment="1">
      <alignment horizontal="center" vertical="center"/>
    </xf>
    <xf numFmtId="0" fontId="48" fillId="24" borderId="4" xfId="0" applyFont="1" applyFill="1" applyBorder="1" applyAlignment="1">
      <alignment horizontal="center" vertical="center" wrapText="1"/>
    </xf>
    <xf numFmtId="0" fontId="48" fillId="24" borderId="3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38" fillId="0" borderId="0" xfId="0" applyFont="1" applyFill="1" applyBorder="1" applyAlignment="1">
      <alignment horizontal="left" wrapText="1"/>
    </xf>
    <xf numFmtId="0" fontId="38" fillId="0" borderId="19" xfId="0" applyFont="1" applyFill="1" applyBorder="1" applyAlignment="1">
      <alignment wrapText="1"/>
    </xf>
    <xf numFmtId="0" fontId="38" fillId="0" borderId="9" xfId="0" applyFont="1" applyFill="1" applyBorder="1" applyAlignment="1">
      <alignment horizontal="center" wrapText="1"/>
    </xf>
    <xf numFmtId="0" fontId="38" fillId="0" borderId="6" xfId="0" applyFont="1" applyFill="1" applyBorder="1" applyAlignment="1">
      <alignment horizontal="center" wrapText="1"/>
    </xf>
    <xf numFmtId="0" fontId="38" fillId="0" borderId="2" xfId="0" applyFont="1" applyFill="1" applyBorder="1" applyAlignment="1">
      <alignment horizontal="center" wrapText="1"/>
    </xf>
    <xf numFmtId="0" fontId="42" fillId="0" borderId="9" xfId="0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left" wrapText="1"/>
    </xf>
    <xf numFmtId="0" fontId="5" fillId="0" borderId="0" xfId="0" applyFont="1" applyAlignment="1">
      <alignment horizontal="center" vertical="center"/>
    </xf>
    <xf numFmtId="0" fontId="37" fillId="0" borderId="9" xfId="0" applyFont="1" applyFill="1" applyBorder="1" applyAlignment="1">
      <alignment horizontal="center" vertical="center" wrapText="1"/>
    </xf>
    <xf numFmtId="0" fontId="37" fillId="0" borderId="6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0" fontId="36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0" fillId="0" borderId="0" xfId="2" applyFont="1" applyAlignment="1">
      <alignment horizontal="right" vertical="center"/>
    </xf>
    <xf numFmtId="0" fontId="39" fillId="0" borderId="0" xfId="0" applyFont="1" applyFill="1" applyAlignment="1">
      <alignment horizontal="center" vertical="center"/>
    </xf>
    <xf numFmtId="4" fontId="60" fillId="0" borderId="0" xfId="1" applyNumberFormat="1" applyFont="1" applyAlignment="1">
      <alignment horizontal="center" vertical="center"/>
    </xf>
    <xf numFmtId="0" fontId="37" fillId="0" borderId="4" xfId="0" applyFont="1" applyFill="1" applyBorder="1" applyAlignment="1">
      <alignment horizontal="center"/>
    </xf>
    <xf numFmtId="0" fontId="37" fillId="0" borderId="7" xfId="0" applyFont="1" applyFill="1" applyBorder="1" applyAlignment="1">
      <alignment horizontal="center"/>
    </xf>
    <xf numFmtId="0" fontId="37" fillId="0" borderId="3" xfId="0" applyFont="1" applyFill="1" applyBorder="1" applyAlignment="1">
      <alignment horizontal="center"/>
    </xf>
    <xf numFmtId="4" fontId="7" fillId="0" borderId="0" xfId="1" applyNumberFormat="1" applyFont="1" applyAlignment="1">
      <alignment horizontal="center" vertical="center"/>
    </xf>
    <xf numFmtId="0" fontId="39" fillId="0" borderId="4" xfId="52" applyFont="1" applyFill="1" applyBorder="1" applyAlignment="1">
      <alignment horizontal="center" vertical="center"/>
    </xf>
    <xf numFmtId="0" fontId="39" fillId="0" borderId="7" xfId="52" applyFont="1" applyFill="1" applyBorder="1" applyAlignment="1">
      <alignment horizontal="center" vertical="center"/>
    </xf>
    <xf numFmtId="0" fontId="39" fillId="0" borderId="1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left"/>
    </xf>
    <xf numFmtId="0" fontId="9" fillId="0" borderId="0" xfId="2" applyFont="1" applyFill="1" applyAlignment="1">
      <alignment horizontal="left" vertical="center" wrapText="1"/>
    </xf>
    <xf numFmtId="0" fontId="9" fillId="0" borderId="0" xfId="2" applyFont="1" applyFill="1" applyBorder="1" applyAlignment="1">
      <alignment horizontal="left" wrapText="1"/>
    </xf>
    <xf numFmtId="0" fontId="9" fillId="0" borderId="0" xfId="2" applyFont="1" applyFill="1" applyAlignment="1">
      <alignment horizontal="left" wrapText="1"/>
    </xf>
    <xf numFmtId="0" fontId="7" fillId="0" borderId="0" xfId="1" applyFont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39" fillId="0" borderId="9" xfId="2" applyFont="1" applyFill="1" applyBorder="1" applyAlignment="1">
      <alignment horizontal="center" vertical="center" wrapText="1"/>
    </xf>
    <xf numFmtId="0" fontId="39" fillId="0" borderId="6" xfId="2" applyFont="1" applyFill="1" applyBorder="1" applyAlignment="1">
      <alignment horizontal="center" vertical="center" wrapText="1"/>
    </xf>
    <xf numFmtId="0" fontId="39" fillId="0" borderId="2" xfId="2" applyFont="1" applyFill="1" applyBorder="1" applyAlignment="1">
      <alignment horizontal="center" vertical="center" wrapText="1"/>
    </xf>
    <xf numFmtId="0" fontId="39" fillId="0" borderId="1" xfId="2" applyFont="1" applyBorder="1" applyAlignment="1">
      <alignment horizontal="center" vertical="center"/>
    </xf>
    <xf numFmtId="0" fontId="39" fillId="0" borderId="0" xfId="2" applyFont="1" applyFill="1" applyAlignment="1">
      <alignment horizontal="center"/>
    </xf>
    <xf numFmtId="0" fontId="39" fillId="0" borderId="8" xfId="52" applyFont="1" applyFill="1" applyBorder="1" applyAlignment="1">
      <alignment horizontal="center" vertical="center" wrapText="1"/>
    </xf>
    <xf numFmtId="0" fontId="39" fillId="0" borderId="21" xfId="52" applyFont="1" applyFill="1" applyBorder="1" applyAlignment="1">
      <alignment horizontal="center" vertical="center" wrapText="1"/>
    </xf>
    <xf numFmtId="0" fontId="39" fillId="0" borderId="20" xfId="52" applyFont="1" applyFill="1" applyBorder="1" applyAlignment="1">
      <alignment horizontal="center" vertical="center" wrapText="1"/>
    </xf>
    <xf numFmtId="0" fontId="39" fillId="0" borderId="19" xfId="52" applyFont="1" applyFill="1" applyBorder="1" applyAlignment="1">
      <alignment horizontal="center" vertical="center" wrapText="1"/>
    </xf>
    <xf numFmtId="0" fontId="36" fillId="0" borderId="1" xfId="49" applyFont="1" applyFill="1" applyBorder="1" applyAlignment="1">
      <alignment horizontal="center" vertical="center" wrapText="1"/>
    </xf>
    <xf numFmtId="0" fontId="40" fillId="0" borderId="9" xfId="45" applyFont="1" applyFill="1" applyBorder="1" applyAlignment="1">
      <alignment horizontal="center" vertical="center" textRotation="90" wrapText="1"/>
    </xf>
    <xf numFmtId="0" fontId="40" fillId="0" borderId="2" xfId="45" applyFont="1" applyFill="1" applyBorder="1" applyAlignment="1">
      <alignment horizontal="center" vertical="center" textRotation="90" wrapText="1"/>
    </xf>
    <xf numFmtId="0" fontId="39" fillId="0" borderId="9" xfId="2" applyFont="1" applyFill="1" applyBorder="1" applyAlignment="1">
      <alignment horizontal="center" vertical="center" textRotation="90" wrapText="1"/>
    </xf>
    <xf numFmtId="0" fontId="39" fillId="0" borderId="2" xfId="2" applyFont="1" applyFill="1" applyBorder="1" applyAlignment="1">
      <alignment horizontal="center" vertical="center" textRotation="90" wrapText="1"/>
    </xf>
    <xf numFmtId="0" fontId="36" fillId="0" borderId="9" xfId="49" applyFont="1" applyFill="1" applyBorder="1" applyAlignment="1">
      <alignment horizontal="center" vertical="center" wrapText="1"/>
    </xf>
    <xf numFmtId="0" fontId="36" fillId="0" borderId="2" xfId="49" applyFont="1" applyFill="1" applyBorder="1" applyAlignment="1">
      <alignment horizontal="center" vertical="center" wrapText="1"/>
    </xf>
    <xf numFmtId="0" fontId="39" fillId="0" borderId="1" xfId="49" applyFont="1" applyFill="1" applyBorder="1" applyAlignment="1" applyProtection="1">
      <alignment horizontal="center" vertical="center" textRotation="90" wrapText="1"/>
    </xf>
    <xf numFmtId="0" fontId="45" fillId="0" borderId="1" xfId="49" applyFont="1" applyFill="1" applyBorder="1" applyAlignment="1">
      <alignment horizontal="center" vertical="center" wrapText="1"/>
    </xf>
    <xf numFmtId="0" fontId="35" fillId="0" borderId="1" xfId="49" applyFont="1" applyFill="1" applyBorder="1" applyAlignment="1">
      <alignment horizontal="center" vertical="center" wrapText="1"/>
    </xf>
    <xf numFmtId="0" fontId="36" fillId="0" borderId="9" xfId="49" applyFont="1" applyFill="1" applyBorder="1" applyAlignment="1">
      <alignment horizontal="center" vertical="center" textRotation="90" wrapText="1"/>
    </xf>
    <xf numFmtId="0" fontId="36" fillId="0" borderId="2" xfId="49" applyFont="1" applyFill="1" applyBorder="1" applyAlignment="1">
      <alignment horizontal="center" vertical="center" textRotation="90" wrapText="1"/>
    </xf>
    <xf numFmtId="0" fontId="36" fillId="0" borderId="9" xfId="49" applyFont="1" applyFill="1" applyBorder="1" applyAlignment="1">
      <alignment horizontal="center" vertical="center"/>
    </xf>
    <xf numFmtId="0" fontId="36" fillId="0" borderId="2" xfId="49" applyFont="1" applyFill="1" applyBorder="1" applyAlignment="1">
      <alignment horizontal="center" vertical="center"/>
    </xf>
    <xf numFmtId="0" fontId="35" fillId="0" borderId="19" xfId="49" applyFont="1" applyFill="1" applyBorder="1" applyAlignment="1">
      <alignment horizontal="center"/>
    </xf>
    <xf numFmtId="0" fontId="36" fillId="0" borderId="6" xfId="49" applyFont="1" applyFill="1" applyBorder="1" applyAlignment="1">
      <alignment horizontal="center" vertical="center" wrapText="1"/>
    </xf>
    <xf numFmtId="0" fontId="36" fillId="0" borderId="8" xfId="49" applyFont="1" applyFill="1" applyBorder="1" applyAlignment="1">
      <alignment horizontal="center" vertical="center" wrapText="1"/>
    </xf>
    <xf numFmtId="0" fontId="36" fillId="0" borderId="5" xfId="49" applyFont="1" applyFill="1" applyBorder="1" applyAlignment="1">
      <alignment horizontal="center" vertical="center" wrapText="1"/>
    </xf>
    <xf numFmtId="0" fontId="36" fillId="0" borderId="20" xfId="49" applyFont="1" applyFill="1" applyBorder="1" applyAlignment="1">
      <alignment horizontal="center" vertical="center" wrapText="1"/>
    </xf>
    <xf numFmtId="0" fontId="36" fillId="0" borderId="4" xfId="49" applyFont="1" applyFill="1" applyBorder="1" applyAlignment="1">
      <alignment horizontal="center" vertical="center" wrapText="1"/>
    </xf>
    <xf numFmtId="0" fontId="36" fillId="0" borderId="7" xfId="49" applyFont="1" applyFill="1" applyBorder="1" applyAlignment="1">
      <alignment horizontal="center" vertical="center" wrapText="1"/>
    </xf>
    <xf numFmtId="0" fontId="36" fillId="0" borderId="3" xfId="49" applyFont="1" applyFill="1" applyBorder="1" applyAlignment="1">
      <alignment horizontal="center" vertical="center" wrapText="1"/>
    </xf>
    <xf numFmtId="0" fontId="36" fillId="0" borderId="1" xfId="49" applyFont="1" applyFill="1" applyBorder="1" applyAlignment="1">
      <alignment horizontal="center" vertical="center" textRotation="90" wrapText="1"/>
    </xf>
    <xf numFmtId="0" fontId="39" fillId="0" borderId="9" xfId="49" applyFont="1" applyFill="1" applyBorder="1" applyAlignment="1" applyProtection="1">
      <alignment horizontal="center" vertical="center" wrapText="1"/>
    </xf>
    <xf numFmtId="0" fontId="39" fillId="0" borderId="2" xfId="49" applyFont="1" applyFill="1" applyBorder="1" applyAlignment="1" applyProtection="1">
      <alignment horizontal="center" vertical="center" wrapText="1"/>
    </xf>
    <xf numFmtId="0" fontId="33" fillId="0" borderId="0" xfId="49" applyFont="1" applyAlignment="1">
      <alignment horizontal="center"/>
    </xf>
    <xf numFmtId="0" fontId="33" fillId="0" borderId="0" xfId="49" applyFont="1" applyFill="1" applyAlignment="1">
      <alignment horizontal="center"/>
    </xf>
  </cellXfs>
  <cellStyles count="69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8" builtinId="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" xfId="67" builtinId="3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/>
  <dimension ref="A1:AR147"/>
  <sheetViews>
    <sheetView zoomScale="85" zoomScaleNormal="85" workbookViewId="0">
      <selection activeCell="L34" sqref="L34"/>
    </sheetView>
  </sheetViews>
  <sheetFormatPr defaultRowHeight="15" x14ac:dyDescent="0.25"/>
  <cols>
    <col min="1" max="1" width="28.42578125" style="84" customWidth="1"/>
    <col min="2" max="2" width="14.85546875" style="84" customWidth="1"/>
    <col min="3" max="13" width="14.7109375" style="84" customWidth="1"/>
    <col min="14" max="14" width="13.85546875" style="84" customWidth="1"/>
    <col min="15" max="16" width="11.85546875" style="84" customWidth="1"/>
    <col min="17" max="17" width="13.28515625" style="84" customWidth="1"/>
    <col min="18" max="19" width="12.28515625" style="84" customWidth="1"/>
    <col min="20" max="26" width="9.140625" style="84"/>
    <col min="27" max="27" width="17.7109375" style="84" customWidth="1"/>
    <col min="28" max="16384" width="9.140625" style="84"/>
  </cols>
  <sheetData>
    <row r="1" spans="1:13" ht="18.75" x14ac:dyDescent="0.25">
      <c r="A1" s="202"/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</row>
    <row r="2" spans="1:13" ht="15" customHeight="1" x14ac:dyDescent="0.25">
      <c r="A2" s="202"/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8.75" x14ac:dyDescent="0.25">
      <c r="A3" s="202"/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ht="18.75" x14ac:dyDescent="0.3">
      <c r="A4" s="5"/>
      <c r="B4" s="2"/>
      <c r="C4" s="4"/>
    </row>
    <row r="5" spans="1:13" ht="15" customHeight="1" x14ac:dyDescent="0.25">
      <c r="A5" s="203" t="e">
        <f>#REF!</f>
        <v>#REF!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</row>
    <row r="6" spans="1:13" ht="15.75" x14ac:dyDescent="0.25">
      <c r="A6" s="5"/>
      <c r="B6" s="2"/>
      <c r="C6" s="2"/>
    </row>
    <row r="7" spans="1:13" ht="18.75" x14ac:dyDescent="0.25">
      <c r="A7" s="201" t="s">
        <v>4</v>
      </c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</row>
    <row r="8" spans="1:13" ht="18.75" x14ac:dyDescent="0.25">
      <c r="A8" s="201"/>
      <c r="B8" s="201"/>
      <c r="C8" s="201"/>
    </row>
    <row r="9" spans="1:13" x14ac:dyDescent="0.25">
      <c r="A9" s="208" t="e">
        <f>#REF!</f>
        <v>#REF!</v>
      </c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</row>
    <row r="10" spans="1:13" ht="15.75" x14ac:dyDescent="0.25">
      <c r="A10" s="187" t="s">
        <v>3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</row>
    <row r="11" spans="1:13" ht="5.25" customHeight="1" x14ac:dyDescent="0.25">
      <c r="A11" s="201"/>
      <c r="B11" s="201"/>
      <c r="C11" s="201"/>
    </row>
    <row r="12" spans="1:13" x14ac:dyDescent="0.25">
      <c r="A12" s="208" t="e">
        <f>#REF!</f>
        <v>#REF!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</row>
    <row r="13" spans="1:13" ht="15.75" x14ac:dyDescent="0.25">
      <c r="A13" s="187" t="s">
        <v>2</v>
      </c>
      <c r="B13" s="187"/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7"/>
    </row>
    <row r="14" spans="1:13" ht="18.75" x14ac:dyDescent="0.25">
      <c r="A14" s="184"/>
      <c r="B14" s="184"/>
      <c r="C14" s="184"/>
    </row>
    <row r="15" spans="1:13" x14ac:dyDescent="0.25">
      <c r="A15" s="204" t="e">
        <f>#REF!</f>
        <v>#REF!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</row>
    <row r="16" spans="1:13" ht="15.75" x14ac:dyDescent="0.25">
      <c r="A16" s="187" t="s">
        <v>1</v>
      </c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</row>
    <row r="17" spans="1:44" ht="15.75" x14ac:dyDescent="0.25">
      <c r="A17" s="114"/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</row>
    <row r="18" spans="1:44" ht="15.75" x14ac:dyDescent="0.25">
      <c r="A18" s="200" t="s">
        <v>140</v>
      </c>
      <c r="B18" s="200"/>
      <c r="C18" s="200"/>
      <c r="D18" s="200"/>
      <c r="E18" s="200"/>
      <c r="F18" s="200"/>
      <c r="G18" s="200"/>
      <c r="H18" s="200"/>
      <c r="I18" s="200"/>
      <c r="J18" s="200"/>
      <c r="K18" s="200"/>
      <c r="L18" s="200"/>
      <c r="M18" s="200"/>
      <c r="N18" s="187"/>
      <c r="O18" s="187"/>
      <c r="P18" s="187"/>
      <c r="Q18" s="187"/>
      <c r="R18" s="187"/>
      <c r="S18" s="187"/>
      <c r="T18" s="187"/>
      <c r="U18" s="187"/>
      <c r="V18" s="187"/>
      <c r="W18" s="187"/>
      <c r="X18" s="187"/>
      <c r="Y18" s="187"/>
      <c r="Z18" s="187"/>
      <c r="AA18" s="187"/>
      <c r="AB18" s="187"/>
      <c r="AC18" s="187"/>
      <c r="AD18" s="187"/>
      <c r="AE18" s="187"/>
      <c r="AF18" s="187"/>
      <c r="AG18" s="187"/>
      <c r="AH18" s="187"/>
      <c r="AI18" s="187"/>
      <c r="AJ18" s="187"/>
      <c r="AK18" s="187"/>
      <c r="AL18" s="187"/>
      <c r="AM18" s="187"/>
      <c r="AN18" s="187"/>
      <c r="AO18" s="187"/>
      <c r="AP18" s="187"/>
      <c r="AQ18" s="187"/>
      <c r="AR18" s="187"/>
    </row>
    <row r="20" spans="1:44" x14ac:dyDescent="0.25">
      <c r="A20" s="87" t="s">
        <v>182</v>
      </c>
      <c r="B20" s="85"/>
      <c r="C20" s="85"/>
      <c r="D20" s="85"/>
      <c r="E20" s="86"/>
      <c r="F20" s="86"/>
      <c r="G20" s="47" t="s">
        <v>183</v>
      </c>
      <c r="H20" s="86"/>
    </row>
    <row r="21" spans="1:44" ht="15" customHeight="1" x14ac:dyDescent="0.25">
      <c r="A21" s="197"/>
      <c r="B21" s="197" t="s">
        <v>184</v>
      </c>
      <c r="C21" s="205" t="s">
        <v>185</v>
      </c>
      <c r="D21" s="206"/>
      <c r="E21" s="206"/>
      <c r="F21" s="206"/>
      <c r="G21" s="207"/>
      <c r="H21" s="86"/>
    </row>
    <row r="22" spans="1:44" x14ac:dyDescent="0.25">
      <c r="A22" s="198"/>
      <c r="B22" s="198"/>
      <c r="C22" s="51">
        <v>1</v>
      </c>
      <c r="D22" s="52">
        <v>2</v>
      </c>
      <c r="E22" s="51">
        <v>3</v>
      </c>
      <c r="F22" s="52">
        <v>4</v>
      </c>
      <c r="G22" s="51">
        <v>5</v>
      </c>
    </row>
    <row r="23" spans="1:44" ht="30" customHeight="1" x14ac:dyDescent="0.25">
      <c r="A23" s="199"/>
      <c r="B23" s="199"/>
      <c r="C23" s="51">
        <v>2017</v>
      </c>
      <c r="D23" s="52">
        <v>2018</v>
      </c>
      <c r="E23" s="52">
        <v>2019</v>
      </c>
      <c r="F23" s="52">
        <v>2020</v>
      </c>
      <c r="G23" s="52">
        <v>2021</v>
      </c>
    </row>
    <row r="24" spans="1:44" ht="30" x14ac:dyDescent="0.25">
      <c r="A24" s="49" t="s">
        <v>201</v>
      </c>
      <c r="B24" s="88" t="e">
        <f>G24</f>
        <v>#REF!</v>
      </c>
      <c r="C24" s="88">
        <v>0</v>
      </c>
      <c r="D24" s="88">
        <v>0</v>
      </c>
      <c r="E24" s="88">
        <v>0</v>
      </c>
      <c r="F24" s="88">
        <v>0</v>
      </c>
      <c r="G24" s="88" t="e">
        <f>G26</f>
        <v>#REF!</v>
      </c>
    </row>
    <row r="25" spans="1:44" x14ac:dyDescent="0.25">
      <c r="A25" s="49" t="s">
        <v>202</v>
      </c>
      <c r="B25" s="88">
        <v>0</v>
      </c>
      <c r="C25" s="89">
        <v>0</v>
      </c>
      <c r="D25" s="89">
        <v>0</v>
      </c>
      <c r="E25" s="89">
        <v>0</v>
      </c>
      <c r="F25" s="89">
        <v>0</v>
      </c>
      <c r="G25" s="89"/>
    </row>
    <row r="26" spans="1:44" x14ac:dyDescent="0.25">
      <c r="A26" s="49" t="s">
        <v>203</v>
      </c>
      <c r="B26" s="88" t="e">
        <f>G26</f>
        <v>#REF!</v>
      </c>
      <c r="C26" s="89">
        <v>0</v>
      </c>
      <c r="D26" s="89">
        <v>0</v>
      </c>
      <c r="E26" s="89">
        <v>0</v>
      </c>
      <c r="F26" s="89">
        <v>0</v>
      </c>
      <c r="G26" s="89" t="e">
        <f>G28+G29</f>
        <v>#REF!</v>
      </c>
    </row>
    <row r="27" spans="1:44" x14ac:dyDescent="0.25">
      <c r="A27" s="49"/>
      <c r="B27" s="88"/>
      <c r="C27" s="88"/>
      <c r="D27" s="88"/>
      <c r="E27" s="88"/>
      <c r="F27" s="88"/>
      <c r="G27" s="88"/>
    </row>
    <row r="28" spans="1:44" ht="30" x14ac:dyDescent="0.25">
      <c r="A28" s="49" t="s">
        <v>204</v>
      </c>
      <c r="B28" s="88" t="e">
        <f>G28</f>
        <v>#REF!</v>
      </c>
      <c r="C28" s="88">
        <v>0</v>
      </c>
      <c r="D28" s="88">
        <v>0</v>
      </c>
      <c r="E28" s="88">
        <v>0</v>
      </c>
      <c r="F28" s="88">
        <v>0</v>
      </c>
      <c r="G28" s="88" t="e">
        <f>#REF!</f>
        <v>#REF!</v>
      </c>
    </row>
    <row r="29" spans="1:44" x14ac:dyDescent="0.25">
      <c r="A29" s="49" t="s">
        <v>205</v>
      </c>
      <c r="B29" s="88" t="e">
        <f>G29</f>
        <v>#REF!</v>
      </c>
      <c r="C29" s="88">
        <v>0</v>
      </c>
      <c r="D29" s="88">
        <v>0</v>
      </c>
      <c r="E29" s="88">
        <v>0</v>
      </c>
      <c r="F29" s="88">
        <v>0</v>
      </c>
      <c r="G29" s="88" t="e">
        <f>G28*0.2</f>
        <v>#REF!</v>
      </c>
    </row>
    <row r="30" spans="1:44" x14ac:dyDescent="0.25">
      <c r="C30" s="90"/>
    </row>
    <row r="31" spans="1:44" x14ac:dyDescent="0.25">
      <c r="A31" s="188" t="s">
        <v>186</v>
      </c>
      <c r="B31" s="188"/>
      <c r="C31" s="188"/>
    </row>
    <row r="32" spans="1:44" ht="15.75" x14ac:dyDescent="0.25">
      <c r="A32" s="195" t="s">
        <v>217</v>
      </c>
      <c r="B32" s="195"/>
      <c r="C32" s="195"/>
      <c r="D32" s="196"/>
      <c r="E32" s="196"/>
      <c r="F32" s="91"/>
      <c r="G32" s="91"/>
    </row>
    <row r="33" spans="1:37" ht="15.75" x14ac:dyDescent="0.25">
      <c r="E33" s="92"/>
      <c r="F33" s="91"/>
    </row>
    <row r="34" spans="1:37" ht="15.75" x14ac:dyDescent="0.25">
      <c r="E34" s="92"/>
      <c r="F34" s="91"/>
    </row>
    <row r="35" spans="1:37" x14ac:dyDescent="0.25">
      <c r="F35" s="94"/>
    </row>
    <row r="36" spans="1:37" x14ac:dyDescent="0.25">
      <c r="A36" s="188" t="s">
        <v>187</v>
      </c>
      <c r="B36" s="188"/>
      <c r="C36" s="188"/>
    </row>
    <row r="37" spans="1:37" s="46" customFormat="1" ht="25.5" customHeight="1" x14ac:dyDescent="0.25">
      <c r="A37" s="95" t="s">
        <v>188</v>
      </c>
      <c r="B37" s="96" t="s">
        <v>189</v>
      </c>
      <c r="C37" s="106">
        <f>20*12</f>
        <v>240</v>
      </c>
      <c r="D37" s="97"/>
      <c r="E37" s="97"/>
      <c r="F37" s="97"/>
      <c r="G37" s="97"/>
      <c r="H37" s="97"/>
      <c r="I37" s="97"/>
    </row>
    <row r="38" spans="1:37" s="46" customFormat="1" ht="25.5" customHeight="1" x14ac:dyDescent="0.25">
      <c r="A38" s="95" t="s">
        <v>190</v>
      </c>
      <c r="B38" s="96"/>
      <c r="C38" s="98">
        <v>0.14285714285714285</v>
      </c>
      <c r="D38" s="97"/>
      <c r="E38" s="97"/>
      <c r="F38" s="97"/>
      <c r="G38" s="97"/>
      <c r="H38" s="97"/>
      <c r="I38" s="97"/>
    </row>
    <row r="39" spans="1:37" s="46" customFormat="1" ht="25.5" customHeight="1" x14ac:dyDescent="0.25">
      <c r="A39" s="95" t="s">
        <v>191</v>
      </c>
      <c r="B39" s="96"/>
      <c r="C39" s="98">
        <v>2.1999999999999999E-2</v>
      </c>
      <c r="D39" s="97"/>
      <c r="E39" s="97"/>
      <c r="F39" s="97"/>
      <c r="G39" s="97"/>
      <c r="H39" s="97"/>
      <c r="I39" s="97"/>
    </row>
    <row r="40" spans="1:37" s="46" customFormat="1" ht="25.5" customHeight="1" x14ac:dyDescent="0.25">
      <c r="A40" s="97"/>
      <c r="B40" s="97"/>
      <c r="C40" s="97"/>
      <c r="D40" s="97"/>
      <c r="E40" s="97"/>
      <c r="F40" s="97"/>
      <c r="G40" s="97"/>
      <c r="H40" s="97"/>
      <c r="I40" s="97"/>
      <c r="L40" s="47" t="s">
        <v>183</v>
      </c>
    </row>
    <row r="41" spans="1:37" ht="15.75" hidden="1" x14ac:dyDescent="0.25">
      <c r="A41" s="112" t="s">
        <v>192</v>
      </c>
      <c r="B41" s="50" t="s">
        <v>193</v>
      </c>
      <c r="C41" s="51">
        <v>1</v>
      </c>
      <c r="D41" s="52">
        <v>2</v>
      </c>
      <c r="E41" s="51">
        <v>3</v>
      </c>
      <c r="F41" s="52">
        <v>4</v>
      </c>
      <c r="G41" s="51">
        <v>5</v>
      </c>
      <c r="H41" s="52">
        <v>6</v>
      </c>
      <c r="I41" s="52">
        <v>7</v>
      </c>
      <c r="J41" s="52">
        <v>8</v>
      </c>
      <c r="K41" s="52">
        <v>9</v>
      </c>
      <c r="L41" s="52">
        <v>10</v>
      </c>
      <c r="M41" s="52">
        <v>11</v>
      </c>
    </row>
    <row r="42" spans="1:37" ht="15.75" hidden="1" x14ac:dyDescent="0.25">
      <c r="A42" s="50"/>
      <c r="B42" s="50"/>
      <c r="C42" s="51">
        <v>2017</v>
      </c>
      <c r="D42" s="52">
        <v>2018</v>
      </c>
      <c r="E42" s="52">
        <v>2019</v>
      </c>
      <c r="F42" s="52">
        <v>2020</v>
      </c>
      <c r="G42" s="52">
        <v>2021</v>
      </c>
      <c r="H42" s="52">
        <v>2022</v>
      </c>
      <c r="I42" s="52">
        <v>2023</v>
      </c>
      <c r="J42" s="52">
        <v>2024</v>
      </c>
      <c r="K42" s="52">
        <v>2025</v>
      </c>
      <c r="L42" s="52">
        <v>2026</v>
      </c>
      <c r="M42" s="52">
        <v>2027</v>
      </c>
    </row>
    <row r="43" spans="1:37" ht="30.75" hidden="1" customHeight="1" x14ac:dyDescent="0.25">
      <c r="A43" s="112" t="s">
        <v>216</v>
      </c>
      <c r="B43" s="88" t="s">
        <v>206</v>
      </c>
      <c r="C43" s="51"/>
      <c r="D43" s="52"/>
      <c r="E43" s="52"/>
      <c r="F43" s="52"/>
      <c r="G43" s="52"/>
      <c r="H43" s="116" t="e">
        <f>G28</f>
        <v>#REF!</v>
      </c>
      <c r="I43" s="116" t="e">
        <f t="shared" ref="I43:K44" si="0">H43</f>
        <v>#REF!</v>
      </c>
      <c r="J43" s="116" t="e">
        <f t="shared" si="0"/>
        <v>#REF!</v>
      </c>
      <c r="K43" s="116" t="e">
        <f t="shared" si="0"/>
        <v>#REF!</v>
      </c>
      <c r="L43" s="116" t="e">
        <f t="shared" ref="L43:M43" si="1">K43</f>
        <v>#REF!</v>
      </c>
      <c r="M43" s="116" t="e">
        <f t="shared" si="1"/>
        <v>#REF!</v>
      </c>
    </row>
    <row r="44" spans="1:37" ht="30.75" hidden="1" customHeight="1" x14ac:dyDescent="0.25">
      <c r="A44" s="49" t="s">
        <v>207</v>
      </c>
      <c r="B44" s="88" t="s">
        <v>206</v>
      </c>
      <c r="C44" s="99">
        <v>0</v>
      </c>
      <c r="D44" s="99">
        <v>0</v>
      </c>
      <c r="E44" s="99">
        <v>0</v>
      </c>
      <c r="F44" s="99">
        <v>0</v>
      </c>
      <c r="G44" s="99">
        <v>0</v>
      </c>
      <c r="H44" s="117" t="e">
        <f>H43/C37*12</f>
        <v>#REF!</v>
      </c>
      <c r="I44" s="117" t="e">
        <f t="shared" si="0"/>
        <v>#REF!</v>
      </c>
      <c r="J44" s="117" t="e">
        <f t="shared" si="0"/>
        <v>#REF!</v>
      </c>
      <c r="K44" s="117" t="e">
        <f t="shared" si="0"/>
        <v>#REF!</v>
      </c>
      <c r="L44" s="117" t="e">
        <f>K44</f>
        <v>#REF!</v>
      </c>
      <c r="M44" s="117" t="e">
        <f>L44</f>
        <v>#REF!</v>
      </c>
      <c r="N44" s="84" t="e">
        <f t="shared" ref="N44:AK44" si="2">M44</f>
        <v>#REF!</v>
      </c>
      <c r="O44" s="84" t="e">
        <f t="shared" si="2"/>
        <v>#REF!</v>
      </c>
      <c r="P44" s="84" t="e">
        <f t="shared" si="2"/>
        <v>#REF!</v>
      </c>
      <c r="Q44" s="84" t="e">
        <f t="shared" si="2"/>
        <v>#REF!</v>
      </c>
      <c r="R44" s="84" t="e">
        <f t="shared" si="2"/>
        <v>#REF!</v>
      </c>
      <c r="S44" s="84" t="e">
        <f t="shared" si="2"/>
        <v>#REF!</v>
      </c>
      <c r="T44" s="84" t="e">
        <f t="shared" si="2"/>
        <v>#REF!</v>
      </c>
      <c r="U44" s="84" t="e">
        <f t="shared" si="2"/>
        <v>#REF!</v>
      </c>
      <c r="V44" s="84" t="e">
        <f t="shared" si="2"/>
        <v>#REF!</v>
      </c>
      <c r="W44" s="84" t="e">
        <f t="shared" si="2"/>
        <v>#REF!</v>
      </c>
      <c r="X44" s="84" t="e">
        <f t="shared" si="2"/>
        <v>#REF!</v>
      </c>
      <c r="Y44" s="84" t="e">
        <f t="shared" si="2"/>
        <v>#REF!</v>
      </c>
      <c r="Z44" s="84" t="e">
        <f t="shared" si="2"/>
        <v>#REF!</v>
      </c>
      <c r="AA44" s="84" t="e">
        <f t="shared" si="2"/>
        <v>#REF!</v>
      </c>
      <c r="AB44" s="84" t="e">
        <f t="shared" si="2"/>
        <v>#REF!</v>
      </c>
      <c r="AC44" s="84" t="e">
        <f t="shared" si="2"/>
        <v>#REF!</v>
      </c>
      <c r="AD44" s="84" t="e">
        <f t="shared" si="2"/>
        <v>#REF!</v>
      </c>
      <c r="AE44" s="84" t="e">
        <f t="shared" si="2"/>
        <v>#REF!</v>
      </c>
      <c r="AF44" s="84" t="e">
        <f t="shared" si="2"/>
        <v>#REF!</v>
      </c>
      <c r="AG44" s="84" t="e">
        <f t="shared" si="2"/>
        <v>#REF!</v>
      </c>
      <c r="AH44" s="84" t="e">
        <f t="shared" si="2"/>
        <v>#REF!</v>
      </c>
      <c r="AI44" s="84" t="e">
        <f t="shared" si="2"/>
        <v>#REF!</v>
      </c>
      <c r="AJ44" s="84" t="e">
        <f t="shared" si="2"/>
        <v>#REF!</v>
      </c>
      <c r="AK44" s="84" t="e">
        <f t="shared" si="2"/>
        <v>#REF!</v>
      </c>
    </row>
    <row r="45" spans="1:37" ht="56.25" hidden="1" customHeight="1" x14ac:dyDescent="0.25">
      <c r="A45" s="113" t="s">
        <v>208</v>
      </c>
      <c r="B45" s="88" t="s">
        <v>206</v>
      </c>
      <c r="C45" s="101">
        <v>0</v>
      </c>
      <c r="D45" s="101">
        <v>0</v>
      </c>
      <c r="E45" s="101">
        <v>0</v>
      </c>
      <c r="F45" s="101">
        <v>0</v>
      </c>
      <c r="G45" s="101">
        <v>0</v>
      </c>
      <c r="H45" s="118" t="e">
        <f>G45+H44</f>
        <v>#REF!</v>
      </c>
      <c r="I45" s="118" t="e">
        <f t="shared" ref="I45:M45" si="3">H45+I44</f>
        <v>#REF!</v>
      </c>
      <c r="J45" s="118" t="e">
        <f t="shared" si="3"/>
        <v>#REF!</v>
      </c>
      <c r="K45" s="118" t="e">
        <f t="shared" si="3"/>
        <v>#REF!</v>
      </c>
      <c r="L45" s="118" t="e">
        <f t="shared" si="3"/>
        <v>#REF!</v>
      </c>
      <c r="M45" s="118" t="e">
        <f t="shared" si="3"/>
        <v>#REF!</v>
      </c>
      <c r="N45" s="94" t="e">
        <f>M45+N44</f>
        <v>#REF!</v>
      </c>
      <c r="O45" s="84" t="e">
        <f t="shared" ref="O45" si="4">N45+O44</f>
        <v>#REF!</v>
      </c>
      <c r="P45" s="84" t="e">
        <f t="shared" ref="P45" si="5">O45+P44</f>
        <v>#REF!</v>
      </c>
      <c r="Q45" s="84" t="e">
        <f t="shared" ref="Q45" si="6">P45+Q44</f>
        <v>#REF!</v>
      </c>
      <c r="R45" s="84" t="e">
        <f t="shared" ref="R45" si="7">Q45+R44</f>
        <v>#REF!</v>
      </c>
      <c r="S45" s="84" t="e">
        <f t="shared" ref="S45" si="8">R45+S44</f>
        <v>#REF!</v>
      </c>
      <c r="T45" s="84" t="e">
        <f t="shared" ref="T45" si="9">S45+T44</f>
        <v>#REF!</v>
      </c>
      <c r="U45" s="84" t="e">
        <f t="shared" ref="U45" si="10">T45+U44</f>
        <v>#REF!</v>
      </c>
      <c r="V45" s="84" t="e">
        <f t="shared" ref="V45" si="11">U45+V44</f>
        <v>#REF!</v>
      </c>
      <c r="W45" s="84" t="e">
        <f t="shared" ref="W45" si="12">V45+W44</f>
        <v>#REF!</v>
      </c>
      <c r="X45" s="84" t="e">
        <f t="shared" ref="X45" si="13">W45+X44</f>
        <v>#REF!</v>
      </c>
      <c r="Y45" s="84" t="e">
        <f t="shared" ref="Y45" si="14">X45+Y44</f>
        <v>#REF!</v>
      </c>
      <c r="Z45" s="84" t="e">
        <f t="shared" ref="Z45" si="15">Y45+Z44</f>
        <v>#REF!</v>
      </c>
      <c r="AA45" s="84" t="e">
        <f t="shared" ref="AA45" si="16">Z45+AA44</f>
        <v>#REF!</v>
      </c>
      <c r="AB45" s="84" t="e">
        <f t="shared" ref="AB45" si="17">AA45+AB44</f>
        <v>#REF!</v>
      </c>
      <c r="AC45" s="84" t="e">
        <f t="shared" ref="AC45" si="18">AB45+AC44</f>
        <v>#REF!</v>
      </c>
      <c r="AD45" s="84" t="e">
        <f t="shared" ref="AD45" si="19">AC45+AD44</f>
        <v>#REF!</v>
      </c>
      <c r="AE45" s="84" t="e">
        <f t="shared" ref="AE45" si="20">AD45+AE44</f>
        <v>#REF!</v>
      </c>
      <c r="AF45" s="84" t="e">
        <f t="shared" ref="AF45" si="21">AE45+AF44</f>
        <v>#REF!</v>
      </c>
      <c r="AG45" s="84" t="e">
        <f t="shared" ref="AG45" si="22">AF45+AG44</f>
        <v>#REF!</v>
      </c>
      <c r="AH45" s="84" t="e">
        <f t="shared" ref="AH45" si="23">AG45+AH44</f>
        <v>#REF!</v>
      </c>
      <c r="AI45" s="84" t="e">
        <f t="shared" ref="AI45" si="24">AH45+AI44</f>
        <v>#REF!</v>
      </c>
      <c r="AJ45" s="84" t="e">
        <f t="shared" ref="AJ45" si="25">AI45+AJ44</f>
        <v>#REF!</v>
      </c>
      <c r="AK45" s="84" t="e">
        <f t="shared" ref="AK45" si="26">AJ45+AK44</f>
        <v>#REF!</v>
      </c>
    </row>
    <row r="46" spans="1:37" hidden="1" x14ac:dyDescent="0.25">
      <c r="A46" s="49"/>
      <c r="B46" s="88"/>
      <c r="C46" s="100"/>
      <c r="D46" s="100"/>
      <c r="E46" s="100"/>
      <c r="F46" s="100"/>
      <c r="G46" s="100"/>
      <c r="H46" s="117"/>
      <c r="I46" s="117"/>
      <c r="J46" s="117"/>
      <c r="K46" s="117"/>
      <c r="L46" s="117"/>
      <c r="M46" s="117"/>
    </row>
    <row r="47" spans="1:37" ht="30" hidden="1" x14ac:dyDescent="0.25">
      <c r="A47" s="49" t="s">
        <v>209</v>
      </c>
      <c r="B47" s="88" t="s">
        <v>206</v>
      </c>
      <c r="C47" s="100">
        <v>0</v>
      </c>
      <c r="D47" s="100">
        <v>0</v>
      </c>
      <c r="E47" s="100">
        <v>0</v>
      </c>
      <c r="F47" s="100">
        <v>0</v>
      </c>
      <c r="G47" s="100">
        <v>0</v>
      </c>
      <c r="H47" s="117" t="e">
        <f>H43</f>
        <v>#REF!</v>
      </c>
      <c r="I47" s="117" t="e">
        <f t="shared" ref="I47:L47" si="27">H48</f>
        <v>#REF!</v>
      </c>
      <c r="J47" s="117" t="e">
        <f t="shared" si="27"/>
        <v>#REF!</v>
      </c>
      <c r="K47" s="117" t="e">
        <f t="shared" si="27"/>
        <v>#REF!</v>
      </c>
      <c r="L47" s="117" t="e">
        <f t="shared" si="27"/>
        <v>#REF!</v>
      </c>
      <c r="M47" s="117" t="e">
        <f>L48</f>
        <v>#REF!</v>
      </c>
      <c r="N47" s="94" t="e">
        <f>M48</f>
        <v>#REF!</v>
      </c>
      <c r="O47" s="84" t="e">
        <f t="shared" ref="O47:V47" si="28">N48</f>
        <v>#REF!</v>
      </c>
      <c r="P47" s="84" t="e">
        <f t="shared" si="28"/>
        <v>#REF!</v>
      </c>
      <c r="Q47" s="84" t="e">
        <f t="shared" si="28"/>
        <v>#REF!</v>
      </c>
      <c r="R47" s="84" t="e">
        <f t="shared" si="28"/>
        <v>#REF!</v>
      </c>
      <c r="S47" s="84" t="e">
        <f t="shared" si="28"/>
        <v>#REF!</v>
      </c>
      <c r="T47" s="84" t="e">
        <f t="shared" si="28"/>
        <v>#REF!</v>
      </c>
      <c r="U47" s="84" t="e">
        <f t="shared" si="28"/>
        <v>#REF!</v>
      </c>
      <c r="V47" s="84" t="e">
        <f t="shared" si="28"/>
        <v>#REF!</v>
      </c>
      <c r="W47" s="84" t="e">
        <f t="shared" ref="W47" si="29">V48</f>
        <v>#REF!</v>
      </c>
      <c r="X47" s="84" t="e">
        <f t="shared" ref="X47" si="30">W48</f>
        <v>#REF!</v>
      </c>
      <c r="Y47" s="84" t="e">
        <f t="shared" ref="Y47" si="31">X48</f>
        <v>#REF!</v>
      </c>
      <c r="Z47" s="84" t="e">
        <f t="shared" ref="Z47" si="32">Y48</f>
        <v>#REF!</v>
      </c>
      <c r="AA47" s="84" t="e">
        <f t="shared" ref="AA47:AB47" si="33">Z48</f>
        <v>#REF!</v>
      </c>
      <c r="AB47" s="84" t="e">
        <f t="shared" si="33"/>
        <v>#REF!</v>
      </c>
      <c r="AC47" s="84">
        <v>0</v>
      </c>
      <c r="AD47" s="84">
        <v>0</v>
      </c>
      <c r="AE47" s="84">
        <v>0</v>
      </c>
      <c r="AF47" s="84">
        <v>0</v>
      </c>
      <c r="AG47" s="84">
        <v>0</v>
      </c>
      <c r="AH47" s="84">
        <v>0</v>
      </c>
      <c r="AI47" s="84">
        <v>0</v>
      </c>
      <c r="AJ47" s="84">
        <v>0</v>
      </c>
      <c r="AK47" s="84">
        <v>0</v>
      </c>
    </row>
    <row r="48" spans="1:37" ht="15.75" hidden="1" customHeight="1" x14ac:dyDescent="0.25">
      <c r="A48" s="49" t="s">
        <v>210</v>
      </c>
      <c r="B48" s="88" t="s">
        <v>206</v>
      </c>
      <c r="C48" s="100">
        <v>0</v>
      </c>
      <c r="D48" s="100">
        <v>0</v>
      </c>
      <c r="E48" s="100">
        <v>0</v>
      </c>
      <c r="F48" s="100">
        <v>0</v>
      </c>
      <c r="G48" s="100">
        <v>0</v>
      </c>
      <c r="H48" s="117" t="e">
        <f>H47-H44</f>
        <v>#REF!</v>
      </c>
      <c r="I48" s="117" t="e">
        <f t="shared" ref="I48:M48" si="34">I47-I44</f>
        <v>#REF!</v>
      </c>
      <c r="J48" s="117" t="e">
        <f t="shared" si="34"/>
        <v>#REF!</v>
      </c>
      <c r="K48" s="117" t="e">
        <f t="shared" si="34"/>
        <v>#REF!</v>
      </c>
      <c r="L48" s="117" t="e">
        <f t="shared" si="34"/>
        <v>#REF!</v>
      </c>
      <c r="M48" s="117" t="e">
        <f t="shared" si="34"/>
        <v>#REF!</v>
      </c>
      <c r="N48" s="94" t="e">
        <f>N47-N44</f>
        <v>#REF!</v>
      </c>
      <c r="O48" s="84" t="e">
        <f t="shared" ref="O48:Z48" si="35">O47-O44</f>
        <v>#REF!</v>
      </c>
      <c r="P48" s="84" t="e">
        <f t="shared" si="35"/>
        <v>#REF!</v>
      </c>
      <c r="Q48" s="84" t="e">
        <f t="shared" si="35"/>
        <v>#REF!</v>
      </c>
      <c r="R48" s="84" t="e">
        <f t="shared" si="35"/>
        <v>#REF!</v>
      </c>
      <c r="S48" s="84" t="e">
        <f t="shared" si="35"/>
        <v>#REF!</v>
      </c>
      <c r="T48" s="84" t="e">
        <f t="shared" si="35"/>
        <v>#REF!</v>
      </c>
      <c r="U48" s="84" t="e">
        <f t="shared" si="35"/>
        <v>#REF!</v>
      </c>
      <c r="V48" s="84" t="e">
        <f t="shared" si="35"/>
        <v>#REF!</v>
      </c>
      <c r="W48" s="84" t="e">
        <f t="shared" si="35"/>
        <v>#REF!</v>
      </c>
      <c r="X48" s="84" t="e">
        <f t="shared" si="35"/>
        <v>#REF!</v>
      </c>
      <c r="Y48" s="84" t="e">
        <f t="shared" si="35"/>
        <v>#REF!</v>
      </c>
      <c r="Z48" s="84" t="e">
        <f t="shared" si="35"/>
        <v>#REF!</v>
      </c>
      <c r="AA48" s="174" t="e">
        <f>AA47-AA44</f>
        <v>#REF!</v>
      </c>
      <c r="AB48" s="84">
        <v>0</v>
      </c>
      <c r="AC48" s="84">
        <v>0</v>
      </c>
      <c r="AD48" s="84">
        <v>0</v>
      </c>
      <c r="AE48" s="84">
        <v>0</v>
      </c>
      <c r="AF48" s="84">
        <v>0</v>
      </c>
      <c r="AG48" s="84">
        <v>0</v>
      </c>
      <c r="AH48" s="84">
        <v>0</v>
      </c>
      <c r="AI48" s="84">
        <v>0</v>
      </c>
      <c r="AJ48" s="84">
        <v>0</v>
      </c>
      <c r="AK48" s="84">
        <v>0</v>
      </c>
    </row>
    <row r="49" spans="1:37" ht="30" hidden="1" x14ac:dyDescent="0.25">
      <c r="A49" s="49" t="s">
        <v>211</v>
      </c>
      <c r="B49" s="88" t="s">
        <v>206</v>
      </c>
      <c r="C49" s="100">
        <v>0</v>
      </c>
      <c r="D49" s="100">
        <v>0</v>
      </c>
      <c r="E49" s="100">
        <v>0</v>
      </c>
      <c r="F49" s="100">
        <v>0</v>
      </c>
      <c r="G49" s="100">
        <v>0</v>
      </c>
      <c r="H49" s="100" t="e">
        <f t="shared" ref="H49:M49" si="36">(H47+H48)/2</f>
        <v>#REF!</v>
      </c>
      <c r="I49" s="100" t="e">
        <f t="shared" si="36"/>
        <v>#REF!</v>
      </c>
      <c r="J49" s="100" t="e">
        <f t="shared" si="36"/>
        <v>#REF!</v>
      </c>
      <c r="K49" s="100" t="e">
        <f t="shared" si="36"/>
        <v>#REF!</v>
      </c>
      <c r="L49" s="100" t="e">
        <f t="shared" si="36"/>
        <v>#REF!</v>
      </c>
      <c r="M49" s="100" t="e">
        <f t="shared" si="36"/>
        <v>#REF!</v>
      </c>
      <c r="N49" s="84" t="e">
        <f>(N47+N48)/2</f>
        <v>#REF!</v>
      </c>
      <c r="O49" s="84" t="e">
        <f t="shared" ref="O49:AK49" si="37">(O47+O48)/2</f>
        <v>#REF!</v>
      </c>
      <c r="P49" s="84" t="e">
        <f t="shared" si="37"/>
        <v>#REF!</v>
      </c>
      <c r="Q49" s="84" t="e">
        <f t="shared" si="37"/>
        <v>#REF!</v>
      </c>
      <c r="R49" s="84" t="e">
        <f t="shared" si="37"/>
        <v>#REF!</v>
      </c>
      <c r="S49" s="84" t="e">
        <f t="shared" si="37"/>
        <v>#REF!</v>
      </c>
      <c r="T49" s="84" t="e">
        <f t="shared" si="37"/>
        <v>#REF!</v>
      </c>
      <c r="U49" s="84" t="e">
        <f t="shared" si="37"/>
        <v>#REF!</v>
      </c>
      <c r="V49" s="84" t="e">
        <f t="shared" si="37"/>
        <v>#REF!</v>
      </c>
      <c r="W49" s="84" t="e">
        <f t="shared" si="37"/>
        <v>#REF!</v>
      </c>
      <c r="X49" s="84" t="e">
        <f t="shared" si="37"/>
        <v>#REF!</v>
      </c>
      <c r="Y49" s="84" t="e">
        <f t="shared" si="37"/>
        <v>#REF!</v>
      </c>
      <c r="Z49" s="84" t="e">
        <f t="shared" si="37"/>
        <v>#REF!</v>
      </c>
      <c r="AA49" s="84" t="e">
        <f t="shared" si="37"/>
        <v>#REF!</v>
      </c>
      <c r="AB49" s="84" t="e">
        <f t="shared" si="37"/>
        <v>#REF!</v>
      </c>
      <c r="AC49" s="84">
        <f t="shared" si="37"/>
        <v>0</v>
      </c>
      <c r="AD49" s="84">
        <f t="shared" si="37"/>
        <v>0</v>
      </c>
      <c r="AE49" s="84">
        <f t="shared" si="37"/>
        <v>0</v>
      </c>
      <c r="AF49" s="84">
        <f t="shared" si="37"/>
        <v>0</v>
      </c>
      <c r="AG49" s="84">
        <f t="shared" si="37"/>
        <v>0</v>
      </c>
      <c r="AH49" s="84">
        <f t="shared" si="37"/>
        <v>0</v>
      </c>
      <c r="AI49" s="84">
        <f t="shared" si="37"/>
        <v>0</v>
      </c>
      <c r="AJ49" s="84">
        <f t="shared" si="37"/>
        <v>0</v>
      </c>
      <c r="AK49" s="84">
        <f t="shared" si="37"/>
        <v>0</v>
      </c>
    </row>
    <row r="50" spans="1:37" hidden="1" x14ac:dyDescent="0.25">
      <c r="A50" s="49"/>
      <c r="B50" s="88"/>
      <c r="C50" s="100"/>
      <c r="D50" s="100"/>
      <c r="E50" s="100"/>
      <c r="F50" s="100"/>
      <c r="G50" s="100"/>
      <c r="H50" s="117"/>
      <c r="I50" s="117"/>
      <c r="J50" s="117"/>
      <c r="K50" s="117"/>
      <c r="L50" s="117"/>
      <c r="M50" s="117"/>
    </row>
    <row r="51" spans="1:37" ht="25.5" hidden="1" customHeight="1" x14ac:dyDescent="0.25">
      <c r="A51" s="64" t="s">
        <v>212</v>
      </c>
      <c r="B51" s="88" t="s">
        <v>206</v>
      </c>
      <c r="C51" s="100">
        <v>0</v>
      </c>
      <c r="D51" s="100">
        <v>0</v>
      </c>
      <c r="E51" s="100">
        <v>0</v>
      </c>
      <c r="F51" s="100">
        <v>0</v>
      </c>
      <c r="G51" s="100">
        <v>0</v>
      </c>
      <c r="H51" s="100" t="e">
        <f>H49*C39</f>
        <v>#REF!</v>
      </c>
      <c r="I51" s="100" t="e">
        <f>I49*C39</f>
        <v>#REF!</v>
      </c>
      <c r="J51" s="100" t="e">
        <f>J49*C39</f>
        <v>#REF!</v>
      </c>
      <c r="K51" s="100" t="e">
        <f>K49*C39</f>
        <v>#REF!</v>
      </c>
      <c r="L51" s="100" t="e">
        <f>L49*C39</f>
        <v>#REF!</v>
      </c>
      <c r="M51" s="100" t="e">
        <f>M49*C39</f>
        <v>#REF!</v>
      </c>
      <c r="N51" s="84" t="e">
        <f>N49*$C$39</f>
        <v>#REF!</v>
      </c>
      <c r="O51" s="84" t="e">
        <f t="shared" ref="O51:AK51" si="38">O49*$C$39</f>
        <v>#REF!</v>
      </c>
      <c r="P51" s="84" t="e">
        <f t="shared" si="38"/>
        <v>#REF!</v>
      </c>
      <c r="Q51" s="84" t="e">
        <f t="shared" si="38"/>
        <v>#REF!</v>
      </c>
      <c r="R51" s="84" t="e">
        <f t="shared" si="38"/>
        <v>#REF!</v>
      </c>
      <c r="S51" s="84" t="e">
        <f t="shared" si="38"/>
        <v>#REF!</v>
      </c>
      <c r="T51" s="84" t="e">
        <f t="shared" si="38"/>
        <v>#REF!</v>
      </c>
      <c r="U51" s="84" t="e">
        <f t="shared" si="38"/>
        <v>#REF!</v>
      </c>
      <c r="V51" s="84" t="e">
        <f t="shared" si="38"/>
        <v>#REF!</v>
      </c>
      <c r="W51" s="84" t="e">
        <f t="shared" si="38"/>
        <v>#REF!</v>
      </c>
      <c r="X51" s="84" t="e">
        <f t="shared" si="38"/>
        <v>#REF!</v>
      </c>
      <c r="Y51" s="84" t="e">
        <f t="shared" si="38"/>
        <v>#REF!</v>
      </c>
      <c r="Z51" s="84" t="e">
        <f t="shared" si="38"/>
        <v>#REF!</v>
      </c>
      <c r="AA51" s="84" t="e">
        <f t="shared" si="38"/>
        <v>#REF!</v>
      </c>
      <c r="AB51" s="84" t="e">
        <f t="shared" si="38"/>
        <v>#REF!</v>
      </c>
      <c r="AC51" s="84">
        <f t="shared" si="38"/>
        <v>0</v>
      </c>
      <c r="AD51" s="84">
        <f t="shared" si="38"/>
        <v>0</v>
      </c>
      <c r="AE51" s="84">
        <f t="shared" si="38"/>
        <v>0</v>
      </c>
      <c r="AF51" s="84">
        <f t="shared" si="38"/>
        <v>0</v>
      </c>
      <c r="AG51" s="84">
        <f t="shared" si="38"/>
        <v>0</v>
      </c>
      <c r="AH51" s="84">
        <f t="shared" si="38"/>
        <v>0</v>
      </c>
      <c r="AI51" s="84">
        <f t="shared" si="38"/>
        <v>0</v>
      </c>
      <c r="AJ51" s="84">
        <f t="shared" si="38"/>
        <v>0</v>
      </c>
      <c r="AK51" s="84">
        <f t="shared" si="38"/>
        <v>0</v>
      </c>
    </row>
    <row r="52" spans="1:37" hidden="1" x14ac:dyDescent="0.25">
      <c r="A52" s="88"/>
      <c r="B52" s="88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</row>
    <row r="54" spans="1:37" s="46" customFormat="1" hidden="1" x14ac:dyDescent="0.25">
      <c r="A54" s="189" t="s">
        <v>144</v>
      </c>
      <c r="B54" s="189"/>
      <c r="C54" s="189"/>
      <c r="D54" s="189"/>
      <c r="E54" s="189"/>
      <c r="M54" s="47" t="s">
        <v>145</v>
      </c>
    </row>
    <row r="55" spans="1:37" ht="30" hidden="1" x14ac:dyDescent="0.25">
      <c r="A55" s="48"/>
      <c r="B55" s="190" t="s">
        <v>133</v>
      </c>
      <c r="C55" s="49" t="s">
        <v>146</v>
      </c>
      <c r="D55" s="49" t="s">
        <v>147</v>
      </c>
      <c r="E55" s="49" t="s">
        <v>146</v>
      </c>
      <c r="F55" s="49" t="s">
        <v>147</v>
      </c>
      <c r="G55" s="49" t="s">
        <v>147</v>
      </c>
      <c r="H55" s="49" t="s">
        <v>147</v>
      </c>
      <c r="I55" s="49" t="s">
        <v>147</v>
      </c>
      <c r="J55" s="49" t="s">
        <v>147</v>
      </c>
      <c r="K55" s="49" t="s">
        <v>147</v>
      </c>
      <c r="L55" s="49" t="s">
        <v>147</v>
      </c>
      <c r="M55" s="49" t="s">
        <v>147</v>
      </c>
    </row>
    <row r="56" spans="1:37" ht="15" hidden="1" customHeight="1" x14ac:dyDescent="0.25">
      <c r="A56" s="193" t="s">
        <v>148</v>
      </c>
      <c r="B56" s="191"/>
      <c r="C56" s="50">
        <v>0</v>
      </c>
      <c r="D56" s="51">
        <v>1</v>
      </c>
      <c r="E56" s="52">
        <v>2</v>
      </c>
      <c r="F56" s="51">
        <v>3</v>
      </c>
      <c r="G56" s="51">
        <v>3</v>
      </c>
      <c r="H56" s="51">
        <v>5</v>
      </c>
      <c r="I56" s="52">
        <v>6</v>
      </c>
      <c r="J56" s="51">
        <v>7</v>
      </c>
      <c r="K56" s="52">
        <v>8</v>
      </c>
      <c r="L56" s="51">
        <v>9</v>
      </c>
      <c r="M56" s="52">
        <v>10</v>
      </c>
    </row>
    <row r="57" spans="1:37" ht="21" hidden="1" customHeight="1" x14ac:dyDescent="0.25">
      <c r="A57" s="194"/>
      <c r="B57" s="192"/>
      <c r="C57" s="51">
        <v>2017</v>
      </c>
      <c r="D57" s="52">
        <v>2018</v>
      </c>
      <c r="E57" s="52">
        <v>2019</v>
      </c>
      <c r="F57" s="52">
        <v>2020</v>
      </c>
      <c r="G57" s="52">
        <v>2021</v>
      </c>
      <c r="H57" s="52">
        <v>2022</v>
      </c>
      <c r="I57" s="52">
        <v>2023</v>
      </c>
      <c r="J57" s="52">
        <v>2024</v>
      </c>
      <c r="K57" s="52">
        <v>2025</v>
      </c>
      <c r="L57" s="52">
        <v>2026</v>
      </c>
      <c r="M57" s="52">
        <v>2027</v>
      </c>
    </row>
    <row r="58" spans="1:37" s="102" customFormat="1" hidden="1" x14ac:dyDescent="0.25">
      <c r="A58" s="185" t="s">
        <v>149</v>
      </c>
      <c r="B58" s="186"/>
      <c r="C58" s="53">
        <v>1</v>
      </c>
      <c r="D58" s="53">
        <v>1</v>
      </c>
      <c r="E58" s="53">
        <v>1</v>
      </c>
      <c r="F58" s="53">
        <v>1</v>
      </c>
      <c r="G58" s="53">
        <v>1</v>
      </c>
      <c r="H58" s="53">
        <v>1</v>
      </c>
      <c r="I58" s="53">
        <v>1</v>
      </c>
      <c r="J58" s="53">
        <v>1</v>
      </c>
      <c r="K58" s="53">
        <v>1</v>
      </c>
      <c r="L58" s="53">
        <v>1</v>
      </c>
      <c r="M58" s="53">
        <v>1</v>
      </c>
    </row>
    <row r="59" spans="1:37" s="102" customFormat="1" ht="16.5" hidden="1" customHeight="1" x14ac:dyDescent="0.25">
      <c r="A59" s="185" t="s">
        <v>150</v>
      </c>
      <c r="B59" s="186"/>
      <c r="C59" s="54">
        <v>1</v>
      </c>
      <c r="D59" s="54">
        <v>1</v>
      </c>
      <c r="E59" s="54">
        <v>1</v>
      </c>
      <c r="F59" s="54">
        <v>1</v>
      </c>
      <c r="G59" s="54">
        <v>1</v>
      </c>
      <c r="H59" s="54">
        <v>1</v>
      </c>
      <c r="I59" s="54">
        <v>1</v>
      </c>
      <c r="J59" s="54">
        <v>1</v>
      </c>
      <c r="K59" s="54">
        <v>1</v>
      </c>
      <c r="L59" s="54">
        <v>1</v>
      </c>
      <c r="M59" s="54">
        <v>1</v>
      </c>
    </row>
    <row r="60" spans="1:37" s="102" customFormat="1" ht="24" hidden="1" customHeight="1" x14ac:dyDescent="0.25">
      <c r="A60" s="185" t="s">
        <v>149</v>
      </c>
      <c r="B60" s="186"/>
      <c r="C60" s="53">
        <v>1</v>
      </c>
      <c r="D60" s="53">
        <v>1</v>
      </c>
      <c r="E60" s="53">
        <v>1</v>
      </c>
      <c r="F60" s="53">
        <v>1</v>
      </c>
      <c r="G60" s="53">
        <v>1</v>
      </c>
      <c r="H60" s="53">
        <v>1.03</v>
      </c>
      <c r="I60" s="53">
        <f>H60</f>
        <v>1.03</v>
      </c>
      <c r="J60" s="53">
        <f>I60</f>
        <v>1.03</v>
      </c>
      <c r="K60" s="53">
        <f>J60</f>
        <v>1.03</v>
      </c>
      <c r="L60" s="53">
        <f>K60</f>
        <v>1.03</v>
      </c>
      <c r="M60" s="53">
        <f>L60</f>
        <v>1.03</v>
      </c>
    </row>
    <row r="61" spans="1:37" s="102" customFormat="1" ht="24" hidden="1" customHeight="1" x14ac:dyDescent="0.25">
      <c r="A61" s="185" t="s">
        <v>150</v>
      </c>
      <c r="B61" s="186"/>
      <c r="C61" s="54">
        <v>1</v>
      </c>
      <c r="D61" s="54">
        <v>1</v>
      </c>
      <c r="E61" s="54">
        <v>1</v>
      </c>
      <c r="F61" s="54">
        <v>1</v>
      </c>
      <c r="G61" s="54">
        <v>1</v>
      </c>
      <c r="H61" s="54">
        <f t="shared" ref="H61:M61" si="39">H60</f>
        <v>1.03</v>
      </c>
      <c r="I61" s="54">
        <f t="shared" si="39"/>
        <v>1.03</v>
      </c>
      <c r="J61" s="54">
        <f t="shared" si="39"/>
        <v>1.03</v>
      </c>
      <c r="K61" s="54">
        <f t="shared" si="39"/>
        <v>1.03</v>
      </c>
      <c r="L61" s="54">
        <f t="shared" si="39"/>
        <v>1.03</v>
      </c>
      <c r="M61" s="54">
        <f t="shared" si="39"/>
        <v>1.03</v>
      </c>
    </row>
    <row r="62" spans="1:37" ht="29.25" hidden="1" x14ac:dyDescent="0.25">
      <c r="A62" s="115" t="s">
        <v>151</v>
      </c>
      <c r="B62" s="55"/>
      <c r="C62" s="56"/>
      <c r="D62" s="57"/>
      <c r="E62" s="57"/>
      <c r="F62" s="57"/>
      <c r="G62" s="57"/>
      <c r="H62" s="57"/>
      <c r="I62" s="57"/>
      <c r="J62" s="57"/>
      <c r="K62" s="57"/>
      <c r="L62" s="57"/>
      <c r="M62" s="57"/>
    </row>
    <row r="63" spans="1:37" hidden="1" x14ac:dyDescent="0.25">
      <c r="A63" s="58" t="s">
        <v>152</v>
      </c>
      <c r="B63" s="55"/>
      <c r="C63" s="56"/>
      <c r="D63" s="57"/>
      <c r="E63" s="57"/>
      <c r="F63" s="57"/>
      <c r="G63" s="57"/>
      <c r="H63" s="57"/>
      <c r="I63" s="57"/>
      <c r="J63" s="57"/>
      <c r="K63" s="57"/>
      <c r="L63" s="57"/>
      <c r="M63" s="57"/>
    </row>
    <row r="64" spans="1:37" hidden="1" x14ac:dyDescent="0.25">
      <c r="A64" s="49" t="s">
        <v>153</v>
      </c>
      <c r="B64" s="59" t="e">
        <f>SUM(C64:M64)</f>
        <v>#REF!</v>
      </c>
      <c r="C64" s="60">
        <v>0</v>
      </c>
      <c r="D64" s="60">
        <v>0</v>
      </c>
      <c r="E64" s="61">
        <v>0</v>
      </c>
      <c r="F64" s="60">
        <v>0</v>
      </c>
      <c r="G64" s="60" t="e">
        <f>G28/1000</f>
        <v>#REF!</v>
      </c>
      <c r="H64" s="60">
        <v>0</v>
      </c>
      <c r="I64" s="60">
        <v>0</v>
      </c>
      <c r="J64" s="60">
        <v>0</v>
      </c>
      <c r="K64" s="60">
        <v>0</v>
      </c>
      <c r="L64" s="60">
        <v>0</v>
      </c>
      <c r="M64" s="60">
        <v>0</v>
      </c>
      <c r="N64" s="90"/>
    </row>
    <row r="65" spans="1:13" hidden="1" x14ac:dyDescent="0.25">
      <c r="A65" s="49" t="s">
        <v>154</v>
      </c>
      <c r="B65" s="59" t="e">
        <f>SUM(C65:M65)</f>
        <v>#REF!</v>
      </c>
      <c r="C65" s="60">
        <v>0</v>
      </c>
      <c r="D65" s="60">
        <v>0</v>
      </c>
      <c r="E65" s="61">
        <v>0</v>
      </c>
      <c r="F65" s="60">
        <v>0</v>
      </c>
      <c r="G65" s="60" t="e">
        <f>G29/1000</f>
        <v>#REF!</v>
      </c>
      <c r="H65" s="60">
        <v>0</v>
      </c>
      <c r="I65" s="60">
        <v>0</v>
      </c>
      <c r="J65" s="60">
        <v>0</v>
      </c>
      <c r="K65" s="60">
        <v>0</v>
      </c>
      <c r="L65" s="60">
        <v>0</v>
      </c>
      <c r="M65" s="60">
        <v>0</v>
      </c>
    </row>
    <row r="66" spans="1:13" hidden="1" x14ac:dyDescent="0.25">
      <c r="A66" s="49"/>
      <c r="B66" s="59"/>
      <c r="C66" s="60"/>
      <c r="D66" s="60"/>
      <c r="E66" s="61"/>
      <c r="F66" s="60"/>
      <c r="G66" s="60"/>
      <c r="H66" s="60"/>
      <c r="I66" s="60"/>
      <c r="J66" s="60"/>
      <c r="K66" s="60"/>
      <c r="L66" s="60"/>
      <c r="M66" s="60"/>
    </row>
    <row r="67" spans="1:13" hidden="1" x14ac:dyDescent="0.25">
      <c r="A67" s="58" t="s">
        <v>155</v>
      </c>
      <c r="B67" s="59"/>
      <c r="C67" s="60"/>
      <c r="D67" s="60"/>
      <c r="E67" s="61"/>
      <c r="F67" s="60"/>
      <c r="G67" s="60"/>
      <c r="H67" s="60"/>
      <c r="I67" s="60"/>
      <c r="J67" s="60"/>
      <c r="K67" s="60"/>
      <c r="L67" s="60"/>
      <c r="M67" s="60"/>
    </row>
    <row r="68" spans="1:13" hidden="1" x14ac:dyDescent="0.25">
      <c r="A68" s="49" t="s">
        <v>156</v>
      </c>
      <c r="B68" s="59" t="e">
        <f>SUM(C68:M68)</f>
        <v>#REF!</v>
      </c>
      <c r="C68" s="60">
        <v>0</v>
      </c>
      <c r="D68" s="60">
        <v>0</v>
      </c>
      <c r="E68" s="61">
        <v>0</v>
      </c>
      <c r="F68" s="60">
        <v>0</v>
      </c>
      <c r="G68" s="60">
        <v>0</v>
      </c>
      <c r="H68" s="60" t="e">
        <f>G65</f>
        <v>#REF!</v>
      </c>
      <c r="I68" s="60">
        <v>0</v>
      </c>
      <c r="J68" s="60">
        <v>0</v>
      </c>
      <c r="K68" s="60">
        <v>0</v>
      </c>
      <c r="L68" s="60">
        <v>0</v>
      </c>
      <c r="M68" s="60">
        <v>0</v>
      </c>
    </row>
    <row r="69" spans="1:13" hidden="1" x14ac:dyDescent="0.25">
      <c r="A69" s="49"/>
      <c r="B69" s="59"/>
      <c r="C69" s="60"/>
      <c r="D69" s="60"/>
      <c r="E69" s="61"/>
      <c r="F69" s="60"/>
      <c r="G69" s="60"/>
      <c r="H69" s="60"/>
      <c r="I69" s="60"/>
      <c r="J69" s="60"/>
      <c r="K69" s="60"/>
      <c r="L69" s="60"/>
      <c r="M69" s="60"/>
    </row>
    <row r="70" spans="1:13" s="103" customFormat="1" ht="30" hidden="1" x14ac:dyDescent="0.25">
      <c r="A70" s="62" t="s">
        <v>157</v>
      </c>
      <c r="B70" s="59" t="e">
        <f>SUM(C70:M70)</f>
        <v>#REF!</v>
      </c>
      <c r="C70" s="63">
        <v>0</v>
      </c>
      <c r="D70" s="63">
        <v>0</v>
      </c>
      <c r="E70" s="63">
        <v>0</v>
      </c>
      <c r="F70" s="63">
        <v>0</v>
      </c>
      <c r="G70" s="63" t="e">
        <f>-G64-G65</f>
        <v>#REF!</v>
      </c>
      <c r="H70" s="63" t="e">
        <f>H68</f>
        <v>#REF!</v>
      </c>
      <c r="I70" s="63">
        <v>0</v>
      </c>
      <c r="J70" s="63">
        <v>0</v>
      </c>
      <c r="K70" s="63">
        <v>0</v>
      </c>
      <c r="L70" s="63">
        <v>0</v>
      </c>
      <c r="M70" s="63">
        <v>0</v>
      </c>
    </row>
    <row r="71" spans="1:13" hidden="1" x14ac:dyDescent="0.25">
      <c r="A71" s="49"/>
      <c r="B71" s="64"/>
      <c r="C71" s="60"/>
      <c r="D71" s="60"/>
      <c r="E71" s="61"/>
      <c r="F71" s="60"/>
      <c r="G71" s="60"/>
      <c r="H71" s="60"/>
      <c r="I71" s="60"/>
      <c r="J71" s="60"/>
      <c r="K71" s="60"/>
      <c r="L71" s="60"/>
      <c r="M71" s="60"/>
    </row>
    <row r="72" spans="1:13" ht="29.25" hidden="1" x14ac:dyDescent="0.25">
      <c r="A72" s="115" t="s">
        <v>158</v>
      </c>
      <c r="B72" s="64"/>
      <c r="C72" s="60"/>
      <c r="D72" s="60"/>
      <c r="E72" s="61"/>
      <c r="F72" s="60"/>
      <c r="G72" s="60"/>
      <c r="H72" s="60"/>
      <c r="I72" s="60"/>
      <c r="J72" s="60"/>
      <c r="K72" s="60"/>
      <c r="L72" s="60"/>
      <c r="M72" s="60"/>
    </row>
    <row r="73" spans="1:13" hidden="1" x14ac:dyDescent="0.25">
      <c r="A73" s="58" t="s">
        <v>159</v>
      </c>
      <c r="B73" s="63" t="e">
        <f t="shared" ref="B73:B79" si="40">SUM(C73:M73)</f>
        <v>#REF!</v>
      </c>
      <c r="C73" s="65">
        <v>0</v>
      </c>
      <c r="D73" s="65">
        <v>0</v>
      </c>
      <c r="E73" s="65">
        <v>0</v>
      </c>
      <c r="F73" s="65">
        <v>0</v>
      </c>
      <c r="G73" s="65">
        <f t="shared" ref="G73" si="41">SUM(G74:G79)</f>
        <v>0</v>
      </c>
      <c r="H73" s="65" t="e">
        <f>SUM(H74:H79)</f>
        <v>#REF!</v>
      </c>
      <c r="I73" s="65" t="e">
        <f t="shared" ref="I73:M73" si="42">SUM(I74:I79)</f>
        <v>#REF!</v>
      </c>
      <c r="J73" s="65" t="e">
        <f t="shared" si="42"/>
        <v>#REF!</v>
      </c>
      <c r="K73" s="65" t="e">
        <f>SUM(K74:K79)</f>
        <v>#REF!</v>
      </c>
      <c r="L73" s="65" t="e">
        <f t="shared" si="42"/>
        <v>#REF!</v>
      </c>
      <c r="M73" s="65" t="e">
        <f t="shared" si="42"/>
        <v>#REF!</v>
      </c>
    </row>
    <row r="74" spans="1:13" hidden="1" x14ac:dyDescent="0.25">
      <c r="A74" s="66" t="s">
        <v>160</v>
      </c>
      <c r="B74" s="63">
        <f t="shared" si="40"/>
        <v>81.36</v>
      </c>
      <c r="C74" s="60"/>
      <c r="D74" s="60">
        <v>0</v>
      </c>
      <c r="E74" s="61"/>
      <c r="F74" s="61"/>
      <c r="G74" s="60"/>
      <c r="H74" s="60"/>
      <c r="I74" s="60"/>
      <c r="K74" s="60">
        <v>81.36</v>
      </c>
      <c r="L74" s="60"/>
      <c r="M74" s="60"/>
    </row>
    <row r="75" spans="1:13" hidden="1" x14ac:dyDescent="0.25">
      <c r="A75" s="49" t="s">
        <v>161</v>
      </c>
      <c r="B75" s="63" t="e">
        <f t="shared" si="40"/>
        <v>#REF!</v>
      </c>
      <c r="C75" s="60"/>
      <c r="D75" s="60"/>
      <c r="E75" s="61">
        <v>0</v>
      </c>
      <c r="F75" s="61">
        <v>0</v>
      </c>
      <c r="G75" s="60">
        <f t="shared" ref="G75" si="43">G44/1000</f>
        <v>0</v>
      </c>
      <c r="H75" s="60" t="e">
        <f>H44/1000</f>
        <v>#REF!</v>
      </c>
      <c r="I75" s="60" t="e">
        <f t="shared" ref="I75:M75" si="44">I44/1000</f>
        <v>#REF!</v>
      </c>
      <c r="J75" s="60" t="e">
        <f t="shared" si="44"/>
        <v>#REF!</v>
      </c>
      <c r="K75" s="60" t="e">
        <f t="shared" si="44"/>
        <v>#REF!</v>
      </c>
      <c r="L75" s="60" t="e">
        <f t="shared" si="44"/>
        <v>#REF!</v>
      </c>
      <c r="M75" s="60" t="e">
        <f t="shared" si="44"/>
        <v>#REF!</v>
      </c>
    </row>
    <row r="76" spans="1:13" hidden="1" x14ac:dyDescent="0.25">
      <c r="A76" s="66" t="s">
        <v>162</v>
      </c>
      <c r="B76" s="63">
        <f t="shared" si="40"/>
        <v>0</v>
      </c>
      <c r="C76" s="60"/>
      <c r="D76" s="60"/>
      <c r="E76" s="61">
        <v>0</v>
      </c>
      <c r="F76" s="61">
        <v>0</v>
      </c>
      <c r="G76" s="60"/>
      <c r="H76" s="60"/>
      <c r="I76" s="60"/>
      <c r="J76" s="60"/>
      <c r="K76" s="60"/>
      <c r="L76" s="60"/>
      <c r="M76" s="60">
        <v>0</v>
      </c>
    </row>
    <row r="77" spans="1:13" ht="30" hidden="1" x14ac:dyDescent="0.25">
      <c r="A77" s="66" t="s">
        <v>163</v>
      </c>
      <c r="B77" s="63">
        <f t="shared" si="40"/>
        <v>0</v>
      </c>
      <c r="C77" s="60"/>
      <c r="D77" s="60"/>
      <c r="E77" s="61">
        <v>0</v>
      </c>
      <c r="F77" s="61">
        <v>0</v>
      </c>
      <c r="G77" s="60"/>
      <c r="H77" s="60"/>
      <c r="I77" s="60"/>
      <c r="J77" s="60"/>
      <c r="K77" s="60"/>
      <c r="L77" s="60"/>
      <c r="M77" s="60">
        <v>0</v>
      </c>
    </row>
    <row r="78" spans="1:13" hidden="1" x14ac:dyDescent="0.25">
      <c r="A78" s="49" t="s">
        <v>164</v>
      </c>
      <c r="B78" s="63">
        <f t="shared" si="40"/>
        <v>0</v>
      </c>
      <c r="C78" s="60"/>
      <c r="D78" s="60"/>
      <c r="E78" s="61">
        <v>0</v>
      </c>
      <c r="F78" s="61">
        <v>0</v>
      </c>
      <c r="G78" s="60">
        <f t="shared" ref="G78" si="45">G51/1000</f>
        <v>0</v>
      </c>
      <c r="H78" s="60"/>
      <c r="I78" s="60"/>
      <c r="J78" s="60"/>
      <c r="K78" s="60"/>
      <c r="L78" s="60"/>
      <c r="M78" s="60"/>
    </row>
    <row r="79" spans="1:13" hidden="1" x14ac:dyDescent="0.25">
      <c r="A79" s="49" t="s">
        <v>165</v>
      </c>
      <c r="B79" s="63" t="e">
        <f t="shared" si="40"/>
        <v>#REF!</v>
      </c>
      <c r="C79" s="60"/>
      <c r="D79" s="60"/>
      <c r="E79" s="61">
        <v>0</v>
      </c>
      <c r="F79" s="61">
        <v>0</v>
      </c>
      <c r="G79" s="60"/>
      <c r="H79" s="60"/>
      <c r="I79" s="60"/>
      <c r="J79" s="60"/>
      <c r="K79" s="60"/>
      <c r="L79" s="60"/>
      <c r="M79" s="60" t="e">
        <f>L79/L75*M75</f>
        <v>#REF!</v>
      </c>
    </row>
    <row r="80" spans="1:13" hidden="1" x14ac:dyDescent="0.25">
      <c r="A80" s="49"/>
      <c r="B80" s="59"/>
      <c r="C80" s="60"/>
      <c r="D80" s="60"/>
      <c r="E80" s="61"/>
      <c r="F80" s="61"/>
      <c r="G80" s="60"/>
      <c r="H80" s="60"/>
      <c r="I80" s="60"/>
      <c r="J80" s="60"/>
      <c r="K80" s="60"/>
      <c r="L80" s="60"/>
      <c r="M80" s="60"/>
    </row>
    <row r="81" spans="1:21" ht="43.5" hidden="1" x14ac:dyDescent="0.25">
      <c r="A81" s="115" t="s">
        <v>166</v>
      </c>
      <c r="B81" s="63">
        <v>2327.237787600222</v>
      </c>
      <c r="C81" s="59">
        <v>0</v>
      </c>
      <c r="D81" s="59">
        <v>0</v>
      </c>
      <c r="E81" s="59">
        <v>0</v>
      </c>
      <c r="F81" s="59">
        <v>0</v>
      </c>
      <c r="G81" s="59">
        <f>0</f>
        <v>0</v>
      </c>
      <c r="H81" s="59">
        <f>D110-D112</f>
        <v>396</v>
      </c>
      <c r="I81" s="59">
        <f>H81*(1+$U$93)</f>
        <v>411.84000000000003</v>
      </c>
      <c r="J81" s="59">
        <f t="shared" ref="J81:M81" si="46">I81*(1+$U$93)</f>
        <v>428.31360000000006</v>
      </c>
      <c r="K81" s="59">
        <f t="shared" si="46"/>
        <v>445.44614400000006</v>
      </c>
      <c r="L81" s="59">
        <f t="shared" si="46"/>
        <v>463.26398976000007</v>
      </c>
      <c r="M81" s="59">
        <f t="shared" si="46"/>
        <v>481.79454935040008</v>
      </c>
    </row>
    <row r="82" spans="1:21" ht="60" hidden="1" x14ac:dyDescent="0.25">
      <c r="A82" s="58" t="s">
        <v>218</v>
      </c>
      <c r="B82" s="59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</row>
    <row r="83" spans="1:21" hidden="1" x14ac:dyDescent="0.25">
      <c r="A83" s="115" t="s">
        <v>167</v>
      </c>
      <c r="B83" s="63" t="e">
        <f t="shared" ref="B83:B90" si="47">SUM(C83:M83)</f>
        <v>#REF!</v>
      </c>
      <c r="C83" s="68">
        <v>0</v>
      </c>
      <c r="D83" s="68">
        <v>0</v>
      </c>
      <c r="E83" s="68">
        <v>0</v>
      </c>
      <c r="F83" s="68">
        <f>F81-F73</f>
        <v>0</v>
      </c>
      <c r="G83" s="68">
        <f>G81-G73</f>
        <v>0</v>
      </c>
      <c r="H83" s="68" t="e">
        <f>H81-H73</f>
        <v>#REF!</v>
      </c>
      <c r="I83" s="68" t="e">
        <f t="shared" ref="I83:M83" si="48">I81-I73</f>
        <v>#REF!</v>
      </c>
      <c r="J83" s="68" t="e">
        <f t="shared" si="48"/>
        <v>#REF!</v>
      </c>
      <c r="K83" s="68" t="e">
        <f t="shared" si="48"/>
        <v>#REF!</v>
      </c>
      <c r="L83" s="68" t="e">
        <f t="shared" si="48"/>
        <v>#REF!</v>
      </c>
      <c r="M83" s="68" t="e">
        <f t="shared" si="48"/>
        <v>#REF!</v>
      </c>
    </row>
    <row r="84" spans="1:21" ht="36.75" hidden="1" customHeight="1" x14ac:dyDescent="0.25">
      <c r="A84" s="115" t="s">
        <v>168</v>
      </c>
      <c r="B84" s="67"/>
      <c r="C84" s="68"/>
      <c r="D84" s="68"/>
      <c r="E84" s="68"/>
      <c r="F84" s="68">
        <f>F83+E84</f>
        <v>0</v>
      </c>
      <c r="G84" s="68">
        <f>G83+F84</f>
        <v>0</v>
      </c>
      <c r="H84" s="68" t="e">
        <f t="shared" ref="H84:M84" si="49">H83+G84</f>
        <v>#REF!</v>
      </c>
      <c r="I84" s="68" t="e">
        <f t="shared" si="49"/>
        <v>#REF!</v>
      </c>
      <c r="J84" s="68" t="e">
        <f t="shared" si="49"/>
        <v>#REF!</v>
      </c>
      <c r="K84" s="68" t="e">
        <f t="shared" si="49"/>
        <v>#REF!</v>
      </c>
      <c r="L84" s="68" t="e">
        <f t="shared" si="49"/>
        <v>#REF!</v>
      </c>
      <c r="M84" s="68" t="e">
        <f t="shared" si="49"/>
        <v>#REF!</v>
      </c>
    </row>
    <row r="85" spans="1:21" hidden="1" x14ac:dyDescent="0.25">
      <c r="A85" s="115" t="s">
        <v>169</v>
      </c>
      <c r="B85" s="63" t="e">
        <f t="shared" si="47"/>
        <v>#REF!</v>
      </c>
      <c r="C85" s="68">
        <v>0</v>
      </c>
      <c r="D85" s="68">
        <v>0</v>
      </c>
      <c r="E85" s="68">
        <f>E81-E73</f>
        <v>0</v>
      </c>
      <c r="F85" s="68">
        <f>F83*0.2</f>
        <v>0</v>
      </c>
      <c r="G85" s="68">
        <f>G83*0.2</f>
        <v>0</v>
      </c>
      <c r="H85" s="68" t="e">
        <f t="shared" ref="H85:M85" si="50">H83*0.2</f>
        <v>#REF!</v>
      </c>
      <c r="I85" s="68" t="e">
        <f t="shared" si="50"/>
        <v>#REF!</v>
      </c>
      <c r="J85" s="68" t="e">
        <f t="shared" si="50"/>
        <v>#REF!</v>
      </c>
      <c r="K85" s="68" t="e">
        <f t="shared" si="50"/>
        <v>#REF!</v>
      </c>
      <c r="L85" s="68" t="e">
        <f t="shared" si="50"/>
        <v>#REF!</v>
      </c>
      <c r="M85" s="68" t="e">
        <f t="shared" si="50"/>
        <v>#REF!</v>
      </c>
    </row>
    <row r="86" spans="1:21" hidden="1" x14ac:dyDescent="0.25">
      <c r="A86" s="69" t="s">
        <v>170</v>
      </c>
      <c r="B86" s="63" t="e">
        <f t="shared" si="47"/>
        <v>#REF!</v>
      </c>
      <c r="C86" s="68">
        <v>0</v>
      </c>
      <c r="D86" s="68">
        <v>0</v>
      </c>
      <c r="E86" s="68">
        <f>E85+D86</f>
        <v>0</v>
      </c>
      <c r="F86" s="68">
        <f>F85+E86</f>
        <v>0</v>
      </c>
      <c r="G86" s="68">
        <f>G85+F86</f>
        <v>0</v>
      </c>
      <c r="H86" s="68" t="e">
        <f t="shared" ref="H86:M86" si="51">H85+G86</f>
        <v>#REF!</v>
      </c>
      <c r="I86" s="68" t="e">
        <f t="shared" si="51"/>
        <v>#REF!</v>
      </c>
      <c r="J86" s="68" t="e">
        <f t="shared" si="51"/>
        <v>#REF!</v>
      </c>
      <c r="K86" s="68" t="e">
        <f t="shared" si="51"/>
        <v>#REF!</v>
      </c>
      <c r="L86" s="68" t="e">
        <f t="shared" si="51"/>
        <v>#REF!</v>
      </c>
      <c r="M86" s="68" t="e">
        <f t="shared" si="51"/>
        <v>#REF!</v>
      </c>
    </row>
    <row r="87" spans="1:21" hidden="1" x14ac:dyDescent="0.25">
      <c r="A87" s="69"/>
      <c r="B87" s="67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</row>
    <row r="88" spans="1:21" s="104" customFormat="1" hidden="1" x14ac:dyDescent="0.25">
      <c r="A88" s="70" t="s">
        <v>132</v>
      </c>
      <c r="B88" s="63" t="e">
        <f t="shared" si="47"/>
        <v>#REF!</v>
      </c>
      <c r="C88" s="60">
        <v>0</v>
      </c>
      <c r="D88" s="60">
        <v>0</v>
      </c>
      <c r="E88" s="71">
        <f t="shared" ref="E88" si="52">-E89+E90</f>
        <v>0</v>
      </c>
      <c r="F88" s="71">
        <f t="shared" ref="F88:M88" si="53">-F89+F90</f>
        <v>0</v>
      </c>
      <c r="G88" s="71" t="e">
        <f t="shared" ref="G88" si="54">-G89+G90</f>
        <v>#REF!</v>
      </c>
      <c r="H88" s="71" t="e">
        <f t="shared" si="53"/>
        <v>#REF!</v>
      </c>
      <c r="I88" s="71" t="e">
        <f t="shared" si="53"/>
        <v>#REF!</v>
      </c>
      <c r="J88" s="71" t="e">
        <f t="shared" si="53"/>
        <v>#REF!</v>
      </c>
      <c r="K88" s="71" t="e">
        <f t="shared" si="53"/>
        <v>#REF!</v>
      </c>
      <c r="L88" s="71" t="e">
        <f t="shared" si="53"/>
        <v>#REF!</v>
      </c>
      <c r="M88" s="71" t="e">
        <f t="shared" si="53"/>
        <v>#REF!</v>
      </c>
    </row>
    <row r="89" spans="1:21" s="93" customFormat="1" hidden="1" x14ac:dyDescent="0.25">
      <c r="A89" s="62" t="s">
        <v>171</v>
      </c>
      <c r="B89" s="63" t="e">
        <f t="shared" si="47"/>
        <v>#REF!</v>
      </c>
      <c r="C89" s="68">
        <v>0</v>
      </c>
      <c r="D89" s="68">
        <v>0</v>
      </c>
      <c r="E89" s="68">
        <f>E64+E65</f>
        <v>0</v>
      </c>
      <c r="F89" s="68">
        <f>F64+F65</f>
        <v>0</v>
      </c>
      <c r="G89" s="68" t="e">
        <f>G64+G65</f>
        <v>#REF!</v>
      </c>
      <c r="H89" s="68">
        <f t="shared" ref="H89:M89" si="55">H64+H65</f>
        <v>0</v>
      </c>
      <c r="I89" s="68">
        <f t="shared" si="55"/>
        <v>0</v>
      </c>
      <c r="J89" s="68">
        <f t="shared" si="55"/>
        <v>0</v>
      </c>
      <c r="K89" s="68">
        <f t="shared" si="55"/>
        <v>0</v>
      </c>
      <c r="L89" s="68">
        <f t="shared" si="55"/>
        <v>0</v>
      </c>
      <c r="M89" s="68">
        <f t="shared" si="55"/>
        <v>0</v>
      </c>
    </row>
    <row r="90" spans="1:21" s="93" customFormat="1" hidden="1" x14ac:dyDescent="0.25">
      <c r="A90" s="62" t="s">
        <v>172</v>
      </c>
      <c r="B90" s="63" t="e">
        <f t="shared" si="47"/>
        <v>#REF!</v>
      </c>
      <c r="C90" s="68">
        <v>0</v>
      </c>
      <c r="D90" s="68">
        <v>0</v>
      </c>
      <c r="E90" s="68">
        <f>E68+E75+E86</f>
        <v>0</v>
      </c>
      <c r="F90" s="68">
        <f>F68+F75+F86</f>
        <v>0</v>
      </c>
      <c r="G90" s="68">
        <f>G68+G75+G86</f>
        <v>0</v>
      </c>
      <c r="H90" s="68" t="e">
        <f>H68+H75+H86</f>
        <v>#REF!</v>
      </c>
      <c r="I90" s="68" t="e">
        <f t="shared" ref="I90:M90" si="56">I68+I75+I86</f>
        <v>#REF!</v>
      </c>
      <c r="J90" s="68" t="e">
        <f t="shared" si="56"/>
        <v>#REF!</v>
      </c>
      <c r="K90" s="68" t="e">
        <f t="shared" si="56"/>
        <v>#REF!</v>
      </c>
      <c r="L90" s="68" t="e">
        <f t="shared" si="56"/>
        <v>#REF!</v>
      </c>
      <c r="M90" s="68" t="e">
        <f t="shared" si="56"/>
        <v>#REF!</v>
      </c>
    </row>
    <row r="91" spans="1:21" s="104" customFormat="1" ht="30.75" hidden="1" customHeight="1" x14ac:dyDescent="0.25">
      <c r="A91" s="70" t="s">
        <v>173</v>
      </c>
      <c r="B91" s="67"/>
      <c r="C91" s="71">
        <v>0</v>
      </c>
      <c r="D91" s="71">
        <v>0</v>
      </c>
      <c r="E91" s="71">
        <f t="shared" ref="E91:F91" si="57">E88+D91</f>
        <v>0</v>
      </c>
      <c r="F91" s="71">
        <f t="shared" si="57"/>
        <v>0</v>
      </c>
      <c r="G91" s="71" t="e">
        <f>G88+F91</f>
        <v>#REF!</v>
      </c>
      <c r="H91" s="71" t="e">
        <f t="shared" ref="H91" si="58">H88+G91</f>
        <v>#REF!</v>
      </c>
      <c r="I91" s="71" t="e">
        <f t="shared" ref="I91" si="59">I88+H91</f>
        <v>#REF!</v>
      </c>
      <c r="J91" s="71" t="e">
        <f t="shared" ref="J91" si="60">J88+I91</f>
        <v>#REF!</v>
      </c>
      <c r="K91" s="71" t="e">
        <f t="shared" ref="K91" si="61">K88+J91</f>
        <v>#REF!</v>
      </c>
      <c r="L91" s="71" t="e">
        <f t="shared" ref="L91" si="62">L88+K91</f>
        <v>#REF!</v>
      </c>
      <c r="M91" s="71" t="e">
        <f t="shared" ref="M91" si="63">M88+L91</f>
        <v>#REF!</v>
      </c>
    </row>
    <row r="92" spans="1:21" s="93" customFormat="1" hidden="1" x14ac:dyDescent="0.25">
      <c r="A92" s="62"/>
      <c r="B92" s="72"/>
      <c r="C92" s="73"/>
      <c r="D92" s="73"/>
      <c r="E92" s="73"/>
      <c r="F92" s="73"/>
      <c r="G92" s="73"/>
      <c r="H92" s="73"/>
      <c r="I92" s="73"/>
      <c r="J92" s="73"/>
      <c r="K92" s="73"/>
      <c r="L92" s="73"/>
      <c r="M92" s="73"/>
    </row>
    <row r="93" spans="1:21" s="46" customFormat="1" hidden="1" x14ac:dyDescent="0.25">
      <c r="A93" s="74" t="s">
        <v>174</v>
      </c>
      <c r="B93" s="75">
        <v>0.1</v>
      </c>
      <c r="C93" s="76"/>
      <c r="D93" s="76"/>
      <c r="E93" s="76"/>
      <c r="F93" s="76"/>
      <c r="G93" s="76"/>
      <c r="H93" s="76"/>
      <c r="I93" s="76"/>
      <c r="J93" s="76"/>
      <c r="K93" s="76"/>
      <c r="L93" s="76"/>
      <c r="M93" s="76"/>
      <c r="U93" s="172">
        <v>0.04</v>
      </c>
    </row>
    <row r="94" spans="1:21" s="46" customFormat="1" hidden="1" x14ac:dyDescent="0.25">
      <c r="A94" s="77" t="s">
        <v>175</v>
      </c>
      <c r="B94" s="78"/>
      <c r="C94" s="64" t="e">
        <f t="shared" ref="C94" si="64">IF(1/(1+$B$86)^(C56)&gt;1,1, 1/(1+$B$86)^(C56))</f>
        <v>#REF!</v>
      </c>
      <c r="D94" s="64">
        <f>IF(1/(1+$B$93)^(D56)&gt;1,1, 1/(1+$B$93)^(D56))</f>
        <v>0.90909090909090906</v>
      </c>
      <c r="E94" s="64">
        <f t="shared" ref="E94:M94" si="65">IF(1/(1+$B$93)^(E56)&gt;1,1, 1/(1+$B$93)^(E56))</f>
        <v>0.82644628099173545</v>
      </c>
      <c r="F94" s="64">
        <f t="shared" si="65"/>
        <v>0.75131480090157754</v>
      </c>
      <c r="G94" s="64">
        <f t="shared" ref="G94" si="66">IF(1/(1+$B$93)^(G56)&gt;1,1, 1/(1+$B$93)^(G56))</f>
        <v>0.75131480090157754</v>
      </c>
      <c r="H94" s="64">
        <f t="shared" si="65"/>
        <v>0.62092132305915493</v>
      </c>
      <c r="I94" s="64">
        <f t="shared" si="65"/>
        <v>0.56447393005377722</v>
      </c>
      <c r="J94" s="64">
        <f t="shared" si="65"/>
        <v>0.51315811823070645</v>
      </c>
      <c r="K94" s="64">
        <f t="shared" si="65"/>
        <v>0.46650738020973315</v>
      </c>
      <c r="L94" s="64">
        <f t="shared" si="65"/>
        <v>0.42409761837248466</v>
      </c>
      <c r="M94" s="64">
        <f t="shared" si="65"/>
        <v>0.38554328942953148</v>
      </c>
      <c r="U94" s="172">
        <v>0.2</v>
      </c>
    </row>
    <row r="95" spans="1:21" s="46" customFormat="1" hidden="1" x14ac:dyDescent="0.25">
      <c r="A95" s="77"/>
      <c r="B95" s="78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</row>
    <row r="96" spans="1:21" s="105" customFormat="1" ht="30" hidden="1" x14ac:dyDescent="0.25">
      <c r="A96" s="70" t="s">
        <v>176</v>
      </c>
      <c r="B96" s="67" t="e">
        <f t="shared" ref="B96:B98" si="67">SUM(C96:M96)</f>
        <v>#REF!</v>
      </c>
      <c r="C96" s="71">
        <v>0</v>
      </c>
      <c r="D96" s="71">
        <v>0</v>
      </c>
      <c r="E96" s="71">
        <f>E97+E98</f>
        <v>0</v>
      </c>
      <c r="F96" s="71">
        <f>-F97+F98</f>
        <v>0</v>
      </c>
      <c r="G96" s="71" t="e">
        <f>-G97+G98</f>
        <v>#REF!</v>
      </c>
      <c r="H96" s="71" t="e">
        <f t="shared" ref="H96:M96" si="68">-H97+H98</f>
        <v>#REF!</v>
      </c>
      <c r="I96" s="71" t="e">
        <f t="shared" si="68"/>
        <v>#REF!</v>
      </c>
      <c r="J96" s="71" t="e">
        <f t="shared" si="68"/>
        <v>#REF!</v>
      </c>
      <c r="K96" s="71" t="e">
        <f t="shared" si="68"/>
        <v>#REF!</v>
      </c>
      <c r="L96" s="71" t="e">
        <f t="shared" si="68"/>
        <v>#REF!</v>
      </c>
      <c r="M96" s="71" t="e">
        <f t="shared" si="68"/>
        <v>#REF!</v>
      </c>
    </row>
    <row r="97" spans="1:27" hidden="1" x14ac:dyDescent="0.25">
      <c r="A97" s="62" t="s">
        <v>171</v>
      </c>
      <c r="B97" s="67" t="e">
        <f t="shared" si="67"/>
        <v>#REF!</v>
      </c>
      <c r="C97" s="68">
        <v>0</v>
      </c>
      <c r="D97" s="68">
        <v>0</v>
      </c>
      <c r="E97" s="68">
        <f>E90*E94</f>
        <v>0</v>
      </c>
      <c r="F97" s="68">
        <f>F89*F94</f>
        <v>0</v>
      </c>
      <c r="G97" s="68" t="e">
        <f>G89*G94</f>
        <v>#REF!</v>
      </c>
      <c r="H97" s="68">
        <f t="shared" ref="H97:M97" si="69">H89*H94</f>
        <v>0</v>
      </c>
      <c r="I97" s="68">
        <f t="shared" si="69"/>
        <v>0</v>
      </c>
      <c r="J97" s="68">
        <f t="shared" si="69"/>
        <v>0</v>
      </c>
      <c r="K97" s="68">
        <f t="shared" si="69"/>
        <v>0</v>
      </c>
      <c r="L97" s="68">
        <f t="shared" si="69"/>
        <v>0</v>
      </c>
      <c r="M97" s="68">
        <f t="shared" si="69"/>
        <v>0</v>
      </c>
    </row>
    <row r="98" spans="1:27" hidden="1" x14ac:dyDescent="0.25">
      <c r="A98" s="62" t="s">
        <v>172</v>
      </c>
      <c r="B98" s="67" t="e">
        <f t="shared" si="67"/>
        <v>#REF!</v>
      </c>
      <c r="C98" s="68">
        <v>0</v>
      </c>
      <c r="D98" s="68">
        <v>0</v>
      </c>
      <c r="E98" s="68">
        <f>E91*E94</f>
        <v>0</v>
      </c>
      <c r="F98" s="68">
        <f>F90*F94</f>
        <v>0</v>
      </c>
      <c r="G98" s="68">
        <f>G90*G94</f>
        <v>0</v>
      </c>
      <c r="H98" s="68" t="e">
        <f t="shared" ref="H98:M98" si="70">H90*H94</f>
        <v>#REF!</v>
      </c>
      <c r="I98" s="68" t="e">
        <f t="shared" si="70"/>
        <v>#REF!</v>
      </c>
      <c r="J98" s="68" t="e">
        <f t="shared" si="70"/>
        <v>#REF!</v>
      </c>
      <c r="K98" s="68" t="e">
        <f t="shared" si="70"/>
        <v>#REF!</v>
      </c>
      <c r="L98" s="68" t="e">
        <f t="shared" si="70"/>
        <v>#REF!</v>
      </c>
      <c r="M98" s="68" t="e">
        <f t="shared" si="70"/>
        <v>#REF!</v>
      </c>
    </row>
    <row r="99" spans="1:27" s="105" customFormat="1" ht="45" hidden="1" x14ac:dyDescent="0.25">
      <c r="A99" s="70" t="s">
        <v>177</v>
      </c>
      <c r="B99" s="67"/>
      <c r="C99" s="71">
        <v>0</v>
      </c>
      <c r="D99" s="71">
        <v>0</v>
      </c>
      <c r="E99" s="71">
        <f>E96+D99</f>
        <v>0</v>
      </c>
      <c r="F99" s="71">
        <f>F96+E99</f>
        <v>0</v>
      </c>
      <c r="G99" s="71" t="e">
        <f>G96+F99</f>
        <v>#REF!</v>
      </c>
      <c r="H99" s="71" t="e">
        <f t="shared" ref="H99:M99" si="71">H96+G99</f>
        <v>#REF!</v>
      </c>
      <c r="I99" s="71" t="e">
        <f t="shared" si="71"/>
        <v>#REF!</v>
      </c>
      <c r="J99" s="71" t="e">
        <f t="shared" si="71"/>
        <v>#REF!</v>
      </c>
      <c r="K99" s="71" t="e">
        <f t="shared" si="71"/>
        <v>#REF!</v>
      </c>
      <c r="L99" s="71" t="e">
        <f t="shared" si="71"/>
        <v>#REF!</v>
      </c>
      <c r="M99" s="71" t="e">
        <f t="shared" si="71"/>
        <v>#REF!</v>
      </c>
    </row>
    <row r="100" spans="1:27" ht="30" hidden="1" x14ac:dyDescent="0.25">
      <c r="A100" s="79" t="s">
        <v>178</v>
      </c>
      <c r="B100" s="80">
        <v>-0.16813736224938858</v>
      </c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</row>
    <row r="101" spans="1:27" hidden="1" x14ac:dyDescent="0.25">
      <c r="A101" s="49" t="s">
        <v>179</v>
      </c>
      <c r="B101" s="82">
        <v>0</v>
      </c>
      <c r="C101" s="83"/>
      <c r="D101" s="83"/>
      <c r="E101" s="83"/>
      <c r="F101" s="83"/>
      <c r="G101" s="83"/>
      <c r="H101" s="83"/>
      <c r="I101" s="83"/>
      <c r="J101" s="83"/>
      <c r="K101" s="83"/>
      <c r="L101" s="83"/>
      <c r="M101" s="83"/>
    </row>
    <row r="102" spans="1:27" s="179" customFormat="1" ht="30" hidden="1" x14ac:dyDescent="0.25">
      <c r="A102" s="175" t="s">
        <v>180</v>
      </c>
      <c r="B102" s="176" t="s">
        <v>213</v>
      </c>
      <c r="C102" s="177"/>
      <c r="D102" s="178"/>
      <c r="E102" s="178"/>
      <c r="F102" s="178"/>
      <c r="G102" s="178"/>
      <c r="H102" s="178"/>
      <c r="I102" s="178"/>
      <c r="J102" s="178"/>
      <c r="K102" s="178"/>
      <c r="L102" s="178"/>
      <c r="M102" s="178"/>
    </row>
    <row r="103" spans="1:27" ht="30" hidden="1" x14ac:dyDescent="0.25">
      <c r="A103" s="49" t="s">
        <v>181</v>
      </c>
      <c r="B103" s="82">
        <v>-1.1606417268711866</v>
      </c>
      <c r="C103" s="81"/>
      <c r="D103" s="81"/>
      <c r="E103" s="81"/>
      <c r="F103" s="81"/>
      <c r="G103" s="81"/>
      <c r="H103" s="81"/>
      <c r="I103" s="81"/>
      <c r="J103" s="81"/>
      <c r="K103" s="81"/>
      <c r="L103" s="81"/>
      <c r="M103" s="81"/>
    </row>
    <row r="107" spans="1:27" customFormat="1" ht="15" customHeight="1" x14ac:dyDescent="0.25">
      <c r="A107" s="120" t="s">
        <v>219</v>
      </c>
      <c r="B107" s="119"/>
      <c r="C107" s="119"/>
      <c r="D107" s="119"/>
      <c r="E107" s="119"/>
      <c r="F107" s="119"/>
      <c r="G107" s="119"/>
      <c r="H107" s="119"/>
      <c r="I107" s="119"/>
      <c r="J107" s="119"/>
      <c r="K107" s="119"/>
      <c r="L107" s="119"/>
      <c r="M107" s="119"/>
      <c r="N107" s="119"/>
      <c r="O107" s="119"/>
      <c r="P107" s="119"/>
      <c r="Q107" s="119"/>
      <c r="R107" s="119"/>
      <c r="S107" s="119"/>
      <c r="T107" s="119"/>
      <c r="U107" s="119"/>
      <c r="V107" s="119"/>
      <c r="W107" s="119"/>
      <c r="X107" s="119"/>
      <c r="Y107" s="119"/>
      <c r="Z107" s="119"/>
      <c r="AA107" s="119"/>
    </row>
    <row r="108" spans="1:27" customFormat="1" ht="15" customHeight="1" x14ac:dyDescent="0.25">
      <c r="A108" s="181" t="s">
        <v>220</v>
      </c>
      <c r="B108" s="121">
        <v>0</v>
      </c>
      <c r="C108" s="122">
        <f>B108+1</f>
        <v>1</v>
      </c>
      <c r="D108" s="122">
        <f t="shared" ref="D108:S109" si="72">C108+1</f>
        <v>2</v>
      </c>
      <c r="E108" s="122">
        <f t="shared" si="72"/>
        <v>3</v>
      </c>
      <c r="F108" s="122">
        <f t="shared" si="72"/>
        <v>4</v>
      </c>
      <c r="G108" s="122">
        <f t="shared" si="72"/>
        <v>5</v>
      </c>
      <c r="H108" s="122">
        <f t="shared" si="72"/>
        <v>6</v>
      </c>
      <c r="I108" s="122">
        <f t="shared" si="72"/>
        <v>7</v>
      </c>
      <c r="J108" s="122">
        <f t="shared" si="72"/>
        <v>8</v>
      </c>
      <c r="K108" s="122">
        <f t="shared" si="72"/>
        <v>9</v>
      </c>
      <c r="L108" s="122">
        <f t="shared" si="72"/>
        <v>10</v>
      </c>
      <c r="M108" s="122">
        <f t="shared" si="72"/>
        <v>11</v>
      </c>
      <c r="N108" s="122">
        <f t="shared" si="72"/>
        <v>12</v>
      </c>
      <c r="O108" s="122">
        <f t="shared" si="72"/>
        <v>13</v>
      </c>
      <c r="P108" s="122">
        <f t="shared" si="72"/>
        <v>14</v>
      </c>
      <c r="Q108" s="122">
        <f t="shared" si="72"/>
        <v>15</v>
      </c>
      <c r="R108" s="122">
        <f t="shared" si="72"/>
        <v>16</v>
      </c>
      <c r="S108" s="122">
        <f t="shared" si="72"/>
        <v>17</v>
      </c>
      <c r="T108" s="122">
        <f t="shared" ref="T108:AA109" si="73">S108+1</f>
        <v>18</v>
      </c>
      <c r="U108" s="122">
        <f t="shared" si="73"/>
        <v>19</v>
      </c>
      <c r="V108" s="122">
        <f t="shared" si="73"/>
        <v>20</v>
      </c>
      <c r="W108" s="122">
        <f t="shared" si="73"/>
        <v>21</v>
      </c>
      <c r="X108" s="122">
        <f t="shared" si="73"/>
        <v>22</v>
      </c>
      <c r="Y108" s="122">
        <f t="shared" si="73"/>
        <v>23</v>
      </c>
      <c r="Z108" s="122">
        <f>Y108+1</f>
        <v>24</v>
      </c>
      <c r="AA108" s="123">
        <f>Z108+1</f>
        <v>25</v>
      </c>
    </row>
    <row r="109" spans="1:27" customFormat="1" ht="15" customHeight="1" x14ac:dyDescent="0.25">
      <c r="A109" s="182"/>
      <c r="B109" s="124">
        <v>2020</v>
      </c>
      <c r="C109" s="125">
        <f>B109+1</f>
        <v>2021</v>
      </c>
      <c r="D109" s="125">
        <f t="shared" si="72"/>
        <v>2022</v>
      </c>
      <c r="E109" s="125">
        <f t="shared" si="72"/>
        <v>2023</v>
      </c>
      <c r="F109" s="125">
        <f t="shared" si="72"/>
        <v>2024</v>
      </c>
      <c r="G109" s="125">
        <f t="shared" si="72"/>
        <v>2025</v>
      </c>
      <c r="H109" s="125">
        <f t="shared" si="72"/>
        <v>2026</v>
      </c>
      <c r="I109" s="125">
        <f t="shared" si="72"/>
        <v>2027</v>
      </c>
      <c r="J109" s="125">
        <f t="shared" si="72"/>
        <v>2028</v>
      </c>
      <c r="K109" s="125">
        <f t="shared" si="72"/>
        <v>2029</v>
      </c>
      <c r="L109" s="125">
        <f t="shared" si="72"/>
        <v>2030</v>
      </c>
      <c r="M109" s="125">
        <f t="shared" si="72"/>
        <v>2031</v>
      </c>
      <c r="N109" s="125">
        <f t="shared" si="72"/>
        <v>2032</v>
      </c>
      <c r="O109" s="125">
        <f t="shared" si="72"/>
        <v>2033</v>
      </c>
      <c r="P109" s="125">
        <f t="shared" si="72"/>
        <v>2034</v>
      </c>
      <c r="Q109" s="125">
        <f t="shared" si="72"/>
        <v>2035</v>
      </c>
      <c r="R109" s="125">
        <f t="shared" si="72"/>
        <v>2036</v>
      </c>
      <c r="S109" s="125">
        <f t="shared" si="72"/>
        <v>2037</v>
      </c>
      <c r="T109" s="125">
        <f t="shared" si="73"/>
        <v>2038</v>
      </c>
      <c r="U109" s="125">
        <f t="shared" si="73"/>
        <v>2039</v>
      </c>
      <c r="V109" s="125">
        <f t="shared" si="73"/>
        <v>2040</v>
      </c>
      <c r="W109" s="125">
        <f t="shared" si="73"/>
        <v>2041</v>
      </c>
      <c r="X109" s="125">
        <f t="shared" si="73"/>
        <v>2042</v>
      </c>
      <c r="Y109" s="125">
        <f t="shared" si="73"/>
        <v>2043</v>
      </c>
      <c r="Z109" s="125">
        <f t="shared" si="73"/>
        <v>2044</v>
      </c>
      <c r="AA109" s="126">
        <f t="shared" si="73"/>
        <v>2045</v>
      </c>
    </row>
    <row r="110" spans="1:27" customFormat="1" ht="15" customHeight="1" x14ac:dyDescent="0.25">
      <c r="A110" s="127" t="s">
        <v>221</v>
      </c>
      <c r="B110" s="128">
        <v>0</v>
      </c>
      <c r="C110" s="129">
        <f>C111</f>
        <v>400</v>
      </c>
      <c r="D110" s="129">
        <f t="shared" ref="D110:Y110" si="74">D111</f>
        <v>416</v>
      </c>
      <c r="E110" s="129">
        <f t="shared" si="74"/>
        <v>432.64</v>
      </c>
      <c r="F110" s="129">
        <f t="shared" si="74"/>
        <v>449.94560000000001</v>
      </c>
      <c r="G110" s="129">
        <f t="shared" si="74"/>
        <v>467.94342400000005</v>
      </c>
      <c r="H110" s="129">
        <f t="shared" si="74"/>
        <v>486.66116096000007</v>
      </c>
      <c r="I110" s="129">
        <f t="shared" si="74"/>
        <v>506.12760739840007</v>
      </c>
      <c r="J110" s="129">
        <f t="shared" si="74"/>
        <v>526.37271169433609</v>
      </c>
      <c r="K110" s="129">
        <f t="shared" si="74"/>
        <v>547.42762016210952</v>
      </c>
      <c r="L110" s="129">
        <f t="shared" si="74"/>
        <v>569.32472496859396</v>
      </c>
      <c r="M110" s="129">
        <f t="shared" si="74"/>
        <v>592.09771396733777</v>
      </c>
      <c r="N110" s="129">
        <f t="shared" si="74"/>
        <v>615.78162252603136</v>
      </c>
      <c r="O110" s="129">
        <f t="shared" si="74"/>
        <v>640.41288742707263</v>
      </c>
      <c r="P110" s="129">
        <f t="shared" si="74"/>
        <v>666.02940292415553</v>
      </c>
      <c r="Q110" s="129">
        <f t="shared" si="74"/>
        <v>692.67057904112175</v>
      </c>
      <c r="R110" s="129">
        <f t="shared" si="74"/>
        <v>720.37740220276669</v>
      </c>
      <c r="S110" s="129">
        <f t="shared" si="74"/>
        <v>749.19249829087744</v>
      </c>
      <c r="T110" s="129">
        <f t="shared" si="74"/>
        <v>779.16019822251258</v>
      </c>
      <c r="U110" s="129">
        <f t="shared" si="74"/>
        <v>810.3266061514131</v>
      </c>
      <c r="V110" s="129">
        <f t="shared" si="74"/>
        <v>842.73967039746969</v>
      </c>
      <c r="W110" s="129">
        <f t="shared" si="74"/>
        <v>876.44925721336847</v>
      </c>
      <c r="X110" s="129">
        <f t="shared" si="74"/>
        <v>911.50722750190323</v>
      </c>
      <c r="Y110" s="129">
        <f t="shared" si="74"/>
        <v>947.96751660197936</v>
      </c>
      <c r="Z110" s="129">
        <f>Z111</f>
        <v>985.88621726605857</v>
      </c>
      <c r="AA110" s="130">
        <f>AA111</f>
        <v>1025.3216659567011</v>
      </c>
    </row>
    <row r="111" spans="1:27" customFormat="1" ht="15" customHeight="1" x14ac:dyDescent="0.25">
      <c r="A111" s="131" t="s">
        <v>222</v>
      </c>
      <c r="B111" s="132">
        <v>0</v>
      </c>
      <c r="C111" s="133">
        <v>400</v>
      </c>
      <c r="D111" s="133">
        <f>C111*(1+$U$93)</f>
        <v>416</v>
      </c>
      <c r="E111" s="133">
        <f t="shared" ref="E111:AA113" si="75">D111*(1+$U$93)</f>
        <v>432.64</v>
      </c>
      <c r="F111" s="133">
        <f t="shared" si="75"/>
        <v>449.94560000000001</v>
      </c>
      <c r="G111" s="133">
        <f t="shared" si="75"/>
        <v>467.94342400000005</v>
      </c>
      <c r="H111" s="133">
        <f t="shared" si="75"/>
        <v>486.66116096000007</v>
      </c>
      <c r="I111" s="133">
        <f t="shared" si="75"/>
        <v>506.12760739840007</v>
      </c>
      <c r="J111" s="133">
        <f t="shared" si="75"/>
        <v>526.37271169433609</v>
      </c>
      <c r="K111" s="133">
        <f t="shared" si="75"/>
        <v>547.42762016210952</v>
      </c>
      <c r="L111" s="133">
        <f t="shared" si="75"/>
        <v>569.32472496859396</v>
      </c>
      <c r="M111" s="133">
        <f t="shared" si="75"/>
        <v>592.09771396733777</v>
      </c>
      <c r="N111" s="133">
        <f t="shared" si="75"/>
        <v>615.78162252603136</v>
      </c>
      <c r="O111" s="133">
        <f t="shared" si="75"/>
        <v>640.41288742707263</v>
      </c>
      <c r="P111" s="133">
        <f t="shared" si="75"/>
        <v>666.02940292415553</v>
      </c>
      <c r="Q111" s="133">
        <f t="shared" si="75"/>
        <v>692.67057904112175</v>
      </c>
      <c r="R111" s="133">
        <f t="shared" si="75"/>
        <v>720.37740220276669</v>
      </c>
      <c r="S111" s="133">
        <f t="shared" si="75"/>
        <v>749.19249829087744</v>
      </c>
      <c r="T111" s="133">
        <f t="shared" si="75"/>
        <v>779.16019822251258</v>
      </c>
      <c r="U111" s="133">
        <f t="shared" si="75"/>
        <v>810.3266061514131</v>
      </c>
      <c r="V111" s="133">
        <f t="shared" si="75"/>
        <v>842.73967039746969</v>
      </c>
      <c r="W111" s="133">
        <f t="shared" si="75"/>
        <v>876.44925721336847</v>
      </c>
      <c r="X111" s="133">
        <f t="shared" si="75"/>
        <v>911.50722750190323</v>
      </c>
      <c r="Y111" s="133">
        <f t="shared" si="75"/>
        <v>947.96751660197936</v>
      </c>
      <c r="Z111" s="133">
        <f t="shared" si="75"/>
        <v>985.88621726605857</v>
      </c>
      <c r="AA111" s="133">
        <f t="shared" si="75"/>
        <v>1025.3216659567011</v>
      </c>
    </row>
    <row r="112" spans="1:27" customFormat="1" ht="15" customHeight="1" x14ac:dyDescent="0.25">
      <c r="A112" s="135" t="s">
        <v>223</v>
      </c>
      <c r="B112" s="132">
        <v>0</v>
      </c>
      <c r="C112" s="133">
        <f>C113+C114</f>
        <v>0</v>
      </c>
      <c r="D112" s="133">
        <f>D113+D114</f>
        <v>20</v>
      </c>
      <c r="E112" s="133" t="e">
        <f>E113+E114</f>
        <v>#REF!</v>
      </c>
      <c r="F112" s="133" t="e">
        <f t="shared" ref="F112:Y112" si="76">F113+F114</f>
        <v>#REF!</v>
      </c>
      <c r="G112" s="133" t="e">
        <f t="shared" si="76"/>
        <v>#REF!</v>
      </c>
      <c r="H112" s="133" t="e">
        <f t="shared" si="76"/>
        <v>#REF!</v>
      </c>
      <c r="I112" s="133" t="e">
        <f t="shared" si="76"/>
        <v>#REF!</v>
      </c>
      <c r="J112" s="133" t="e">
        <f t="shared" si="76"/>
        <v>#REF!</v>
      </c>
      <c r="K112" s="133" t="e">
        <f t="shared" si="76"/>
        <v>#REF!</v>
      </c>
      <c r="L112" s="133" t="e">
        <f t="shared" si="76"/>
        <v>#REF!</v>
      </c>
      <c r="M112" s="133" t="e">
        <f t="shared" si="76"/>
        <v>#REF!</v>
      </c>
      <c r="N112" s="133" t="e">
        <f t="shared" si="76"/>
        <v>#REF!</v>
      </c>
      <c r="O112" s="133" t="e">
        <f t="shared" si="76"/>
        <v>#REF!</v>
      </c>
      <c r="P112" s="133" t="e">
        <f t="shared" si="76"/>
        <v>#REF!</v>
      </c>
      <c r="Q112" s="133" t="e">
        <f t="shared" si="76"/>
        <v>#REF!</v>
      </c>
      <c r="R112" s="133" t="e">
        <f t="shared" si="76"/>
        <v>#REF!</v>
      </c>
      <c r="S112" s="133" t="e">
        <f t="shared" si="76"/>
        <v>#REF!</v>
      </c>
      <c r="T112" s="133" t="e">
        <f t="shared" si="76"/>
        <v>#REF!</v>
      </c>
      <c r="U112" s="133" t="e">
        <f t="shared" si="76"/>
        <v>#REF!</v>
      </c>
      <c r="V112" s="133" t="e">
        <f t="shared" si="76"/>
        <v>#REF!</v>
      </c>
      <c r="W112" s="133" t="e">
        <f t="shared" si="76"/>
        <v>#REF!</v>
      </c>
      <c r="X112" s="133" t="e">
        <f t="shared" si="76"/>
        <v>#REF!</v>
      </c>
      <c r="Y112" s="133" t="e">
        <f t="shared" si="76"/>
        <v>#REF!</v>
      </c>
      <c r="Z112" s="133">
        <f>Z113+Z114</f>
        <v>47.398375830098978</v>
      </c>
      <c r="AA112" s="134">
        <f>AA113+AA114</f>
        <v>49.29431086330294</v>
      </c>
    </row>
    <row r="113" spans="1:27" customFormat="1" ht="15" customHeight="1" x14ac:dyDescent="0.25">
      <c r="A113" s="131" t="s">
        <v>222</v>
      </c>
      <c r="B113" s="132">
        <v>0</v>
      </c>
      <c r="C113" s="133">
        <v>0</v>
      </c>
      <c r="D113" s="133">
        <v>20</v>
      </c>
      <c r="E113" s="133">
        <f>D113*1.04</f>
        <v>20.8</v>
      </c>
      <c r="F113" s="133">
        <f t="shared" si="75"/>
        <v>21.632000000000001</v>
      </c>
      <c r="G113" s="133">
        <f t="shared" si="75"/>
        <v>22.497280000000003</v>
      </c>
      <c r="H113" s="133">
        <f t="shared" si="75"/>
        <v>23.397171200000006</v>
      </c>
      <c r="I113" s="133">
        <f t="shared" si="75"/>
        <v>24.333058048000009</v>
      </c>
      <c r="J113" s="133">
        <f t="shared" si="75"/>
        <v>25.30638036992001</v>
      </c>
      <c r="K113" s="133">
        <f t="shared" si="75"/>
        <v>26.318635584716812</v>
      </c>
      <c r="L113" s="133">
        <f t="shared" si="75"/>
        <v>27.371381008105487</v>
      </c>
      <c r="M113" s="133">
        <f t="shared" si="75"/>
        <v>28.466236248429709</v>
      </c>
      <c r="N113" s="133">
        <f t="shared" si="75"/>
        <v>29.6048856983669</v>
      </c>
      <c r="O113" s="133">
        <f t="shared" si="75"/>
        <v>30.789081126301578</v>
      </c>
      <c r="P113" s="133">
        <f t="shared" si="75"/>
        <v>32.02064437135364</v>
      </c>
      <c r="Q113" s="133">
        <f t="shared" si="75"/>
        <v>33.301470146207784</v>
      </c>
      <c r="R113" s="133">
        <f t="shared" si="75"/>
        <v>34.633528952056096</v>
      </c>
      <c r="S113" s="133">
        <f t="shared" si="75"/>
        <v>36.018870110138344</v>
      </c>
      <c r="T113" s="133">
        <f t="shared" si="75"/>
        <v>37.45962491454388</v>
      </c>
      <c r="U113" s="133">
        <f t="shared" si="75"/>
        <v>38.958009911125636</v>
      </c>
      <c r="V113" s="133">
        <f t="shared" si="75"/>
        <v>40.516330307570662</v>
      </c>
      <c r="W113" s="133">
        <f t="shared" si="75"/>
        <v>42.136983519873489</v>
      </c>
      <c r="X113" s="133">
        <f t="shared" si="75"/>
        <v>43.822462860668431</v>
      </c>
      <c r="Y113" s="133">
        <f t="shared" si="75"/>
        <v>45.57536137509517</v>
      </c>
      <c r="Z113" s="133">
        <f t="shared" si="75"/>
        <v>47.398375830098978</v>
      </c>
      <c r="AA113" s="133">
        <f t="shared" si="75"/>
        <v>49.29431086330294</v>
      </c>
    </row>
    <row r="114" spans="1:27" customFormat="1" ht="15" customHeight="1" x14ac:dyDescent="0.25">
      <c r="A114" s="131" t="s">
        <v>224</v>
      </c>
      <c r="B114" s="132">
        <v>0</v>
      </c>
      <c r="C114" s="133">
        <f>D105</f>
        <v>0</v>
      </c>
      <c r="D114" s="133">
        <f>E105</f>
        <v>0</v>
      </c>
      <c r="E114" s="133" t="e">
        <f>H51/1000</f>
        <v>#REF!</v>
      </c>
      <c r="F114" s="133" t="e">
        <f t="shared" ref="F114:H114" si="77">I51/1000</f>
        <v>#REF!</v>
      </c>
      <c r="G114" s="133" t="e">
        <f t="shared" si="77"/>
        <v>#REF!</v>
      </c>
      <c r="H114" s="133" t="e">
        <f t="shared" si="77"/>
        <v>#REF!</v>
      </c>
      <c r="I114" s="133" t="e">
        <f>L51/1000</f>
        <v>#REF!</v>
      </c>
      <c r="J114" s="133" t="e">
        <f>M51/1000</f>
        <v>#REF!</v>
      </c>
      <c r="K114" s="133" t="e">
        <f t="shared" ref="K114:AA114" si="78">N51/1000</f>
        <v>#REF!</v>
      </c>
      <c r="L114" s="133" t="e">
        <f t="shared" si="78"/>
        <v>#REF!</v>
      </c>
      <c r="M114" s="133" t="e">
        <f t="shared" si="78"/>
        <v>#REF!</v>
      </c>
      <c r="N114" s="133" t="e">
        <f t="shared" si="78"/>
        <v>#REF!</v>
      </c>
      <c r="O114" s="133" t="e">
        <f t="shared" si="78"/>
        <v>#REF!</v>
      </c>
      <c r="P114" s="133" t="e">
        <f t="shared" si="78"/>
        <v>#REF!</v>
      </c>
      <c r="Q114" s="133" t="e">
        <f t="shared" si="78"/>
        <v>#REF!</v>
      </c>
      <c r="R114" s="133" t="e">
        <f t="shared" si="78"/>
        <v>#REF!</v>
      </c>
      <c r="S114" s="133" t="e">
        <f t="shared" si="78"/>
        <v>#REF!</v>
      </c>
      <c r="T114" s="133" t="e">
        <f t="shared" si="78"/>
        <v>#REF!</v>
      </c>
      <c r="U114" s="133" t="e">
        <f t="shared" si="78"/>
        <v>#REF!</v>
      </c>
      <c r="V114" s="133" t="e">
        <f t="shared" si="78"/>
        <v>#REF!</v>
      </c>
      <c r="W114" s="133" t="e">
        <f t="shared" si="78"/>
        <v>#REF!</v>
      </c>
      <c r="X114" s="133" t="e">
        <f t="shared" si="78"/>
        <v>#REF!</v>
      </c>
      <c r="Y114" s="133" t="e">
        <f t="shared" si="78"/>
        <v>#REF!</v>
      </c>
      <c r="Z114" s="133">
        <f t="shared" si="78"/>
        <v>0</v>
      </c>
      <c r="AA114" s="133">
        <f t="shared" si="78"/>
        <v>0</v>
      </c>
    </row>
    <row r="115" spans="1:27" customFormat="1" ht="15" customHeight="1" x14ac:dyDescent="0.25">
      <c r="A115" s="135" t="s">
        <v>207</v>
      </c>
      <c r="B115" s="132">
        <v>0</v>
      </c>
      <c r="C115" s="133">
        <f>D102</f>
        <v>0</v>
      </c>
      <c r="D115" s="133" t="e">
        <f>H44/1000</f>
        <v>#REF!</v>
      </c>
      <c r="E115" s="133" t="e">
        <f>I44/1000</f>
        <v>#REF!</v>
      </c>
      <c r="F115" s="133" t="e">
        <f>J44/1000</f>
        <v>#REF!</v>
      </c>
      <c r="G115" s="133" t="e">
        <f t="shared" ref="G115:H115" si="79">K44/1000</f>
        <v>#REF!</v>
      </c>
      <c r="H115" s="133" t="e">
        <f t="shared" si="79"/>
        <v>#REF!</v>
      </c>
      <c r="I115" s="133" t="e">
        <f t="shared" ref="I115" si="80">M44/1000</f>
        <v>#REF!</v>
      </c>
      <c r="J115" s="133" t="e">
        <f t="shared" ref="J115" si="81">N44/1000</f>
        <v>#REF!</v>
      </c>
      <c r="K115" s="133" t="e">
        <f t="shared" ref="K115" si="82">O44/1000</f>
        <v>#REF!</v>
      </c>
      <c r="L115" s="133" t="e">
        <f t="shared" ref="L115" si="83">P44/1000</f>
        <v>#REF!</v>
      </c>
      <c r="M115" s="133" t="e">
        <f t="shared" ref="M115" si="84">Q44/1000</f>
        <v>#REF!</v>
      </c>
      <c r="N115" s="133" t="e">
        <f t="shared" ref="N115" si="85">R44/1000</f>
        <v>#REF!</v>
      </c>
      <c r="O115" s="133" t="e">
        <f t="shared" ref="O115" si="86">S44/1000</f>
        <v>#REF!</v>
      </c>
      <c r="P115" s="133" t="e">
        <f t="shared" ref="P115" si="87">T44/1000</f>
        <v>#REF!</v>
      </c>
      <c r="Q115" s="133" t="e">
        <f t="shared" ref="Q115" si="88">U44/1000</f>
        <v>#REF!</v>
      </c>
      <c r="R115" s="133" t="e">
        <f t="shared" ref="R115" si="89">V44/1000</f>
        <v>#REF!</v>
      </c>
      <c r="S115" s="133" t="e">
        <f t="shared" ref="S115" si="90">W44/1000</f>
        <v>#REF!</v>
      </c>
      <c r="T115" s="133" t="e">
        <f t="shared" ref="T115" si="91">X44/1000</f>
        <v>#REF!</v>
      </c>
      <c r="U115" s="133" t="e">
        <f t="shared" ref="U115" si="92">Y44/1000</f>
        <v>#REF!</v>
      </c>
      <c r="V115" s="133" t="e">
        <f t="shared" ref="V115:W115" si="93">Z44/1000</f>
        <v>#REF!</v>
      </c>
      <c r="W115" s="133" t="e">
        <f t="shared" si="93"/>
        <v>#REF!</v>
      </c>
      <c r="X115" s="133">
        <v>0</v>
      </c>
      <c r="Y115" s="133">
        <v>0</v>
      </c>
      <c r="Z115" s="133">
        <v>0</v>
      </c>
      <c r="AA115" s="133">
        <v>0</v>
      </c>
    </row>
    <row r="116" spans="1:27" customFormat="1" ht="15" customHeight="1" x14ac:dyDescent="0.25">
      <c r="A116" s="135" t="s">
        <v>225</v>
      </c>
      <c r="B116" s="132">
        <f>B110-B112-B115</f>
        <v>0</v>
      </c>
      <c r="C116" s="133">
        <f>C110-C112-C115</f>
        <v>400</v>
      </c>
      <c r="D116" s="133" t="e">
        <f>D110-D112-D115</f>
        <v>#REF!</v>
      </c>
      <c r="E116" s="133" t="e">
        <f>E110-E112-E115</f>
        <v>#REF!</v>
      </c>
      <c r="F116" s="133" t="e">
        <f>F110-F112-F115</f>
        <v>#REF!</v>
      </c>
      <c r="G116" s="133" t="e">
        <f t="shared" ref="G116:Y116" si="94">G110-G112-G115</f>
        <v>#REF!</v>
      </c>
      <c r="H116" s="133" t="e">
        <f t="shared" si="94"/>
        <v>#REF!</v>
      </c>
      <c r="I116" s="133" t="e">
        <f t="shared" si="94"/>
        <v>#REF!</v>
      </c>
      <c r="J116" s="133" t="e">
        <f t="shared" si="94"/>
        <v>#REF!</v>
      </c>
      <c r="K116" s="133" t="e">
        <f t="shared" si="94"/>
        <v>#REF!</v>
      </c>
      <c r="L116" s="133" t="e">
        <f t="shared" si="94"/>
        <v>#REF!</v>
      </c>
      <c r="M116" s="133" t="e">
        <f t="shared" si="94"/>
        <v>#REF!</v>
      </c>
      <c r="N116" s="133" t="e">
        <f t="shared" si="94"/>
        <v>#REF!</v>
      </c>
      <c r="O116" s="133" t="e">
        <f t="shared" si="94"/>
        <v>#REF!</v>
      </c>
      <c r="P116" s="133" t="e">
        <f t="shared" si="94"/>
        <v>#REF!</v>
      </c>
      <c r="Q116" s="133" t="e">
        <f t="shared" si="94"/>
        <v>#REF!</v>
      </c>
      <c r="R116" s="133" t="e">
        <f t="shared" si="94"/>
        <v>#REF!</v>
      </c>
      <c r="S116" s="133" t="e">
        <f t="shared" si="94"/>
        <v>#REF!</v>
      </c>
      <c r="T116" s="133" t="e">
        <f t="shared" si="94"/>
        <v>#REF!</v>
      </c>
      <c r="U116" s="133" t="e">
        <f t="shared" si="94"/>
        <v>#REF!</v>
      </c>
      <c r="V116" s="133" t="e">
        <f t="shared" si="94"/>
        <v>#REF!</v>
      </c>
      <c r="W116" s="133" t="e">
        <f t="shared" si="94"/>
        <v>#REF!</v>
      </c>
      <c r="X116" s="133" t="e">
        <f t="shared" si="94"/>
        <v>#REF!</v>
      </c>
      <c r="Y116" s="133" t="e">
        <f t="shared" si="94"/>
        <v>#REF!</v>
      </c>
      <c r="Z116" s="133">
        <f>Z110-Z112-Z115</f>
        <v>938.48784143595958</v>
      </c>
      <c r="AA116" s="134">
        <f>AA110-AA112-AA115</f>
        <v>976.02735509339811</v>
      </c>
    </row>
    <row r="117" spans="1:27" customFormat="1" ht="15" customHeight="1" x14ac:dyDescent="0.25">
      <c r="A117" s="135" t="s">
        <v>226</v>
      </c>
      <c r="B117" s="132">
        <f>IF(B116&lt;0,0,$C$9*B116)</f>
        <v>0</v>
      </c>
      <c r="C117" s="133">
        <f>IF(C116&lt;0,0,$C$9*C116)</f>
        <v>0</v>
      </c>
      <c r="D117" s="133" t="e">
        <f>IF(D116&lt;0,0,$C$9*D116)</f>
        <v>#REF!</v>
      </c>
      <c r="E117" s="133" t="e">
        <f>IF(E116&lt;0,0,$U$94*E116)</f>
        <v>#REF!</v>
      </c>
      <c r="F117" s="133" t="e">
        <f t="shared" ref="F117:G117" si="95">IF(F116&lt;0,0,$U$94*F116)</f>
        <v>#REF!</v>
      </c>
      <c r="G117" s="133" t="e">
        <f t="shared" si="95"/>
        <v>#REF!</v>
      </c>
      <c r="H117" s="133" t="e">
        <f>IF(H116&lt;0,0,$U$94*H116)</f>
        <v>#REF!</v>
      </c>
      <c r="I117" s="133" t="e">
        <f t="shared" ref="I117" si="96">IF(I116&lt;0,0,$U$94*I116)</f>
        <v>#REF!</v>
      </c>
      <c r="J117" s="133" t="e">
        <f t="shared" ref="J117" si="97">IF(J116&lt;0,0,$U$94*J116)</f>
        <v>#REF!</v>
      </c>
      <c r="K117" s="133" t="e">
        <f t="shared" ref="K117" si="98">IF(K116&lt;0,0,$U$94*K116)</f>
        <v>#REF!</v>
      </c>
      <c r="L117" s="133" t="e">
        <f t="shared" ref="L117" si="99">IF(L116&lt;0,0,$U$94*L116)</f>
        <v>#REF!</v>
      </c>
      <c r="M117" s="133" t="e">
        <f t="shared" ref="M117" si="100">IF(M116&lt;0,0,$U$94*M116)</f>
        <v>#REF!</v>
      </c>
      <c r="N117" s="133" t="e">
        <f t="shared" ref="N117" si="101">IF(N116&lt;0,0,$U$94*N116)</f>
        <v>#REF!</v>
      </c>
      <c r="O117" s="133" t="e">
        <f t="shared" ref="O117" si="102">IF(O116&lt;0,0,$U$94*O116)</f>
        <v>#REF!</v>
      </c>
      <c r="P117" s="133" t="e">
        <f t="shared" ref="P117" si="103">IF(P116&lt;0,0,$U$94*P116)</f>
        <v>#REF!</v>
      </c>
      <c r="Q117" s="133" t="e">
        <f t="shared" ref="Q117" si="104">IF(Q116&lt;0,0,$U$94*Q116)</f>
        <v>#REF!</v>
      </c>
      <c r="R117" s="133" t="e">
        <f t="shared" ref="R117" si="105">IF(R116&lt;0,0,$U$94*R116)</f>
        <v>#REF!</v>
      </c>
      <c r="S117" s="133" t="e">
        <f t="shared" ref="S117" si="106">IF(S116&lt;0,0,$U$94*S116)</f>
        <v>#REF!</v>
      </c>
      <c r="T117" s="133" t="e">
        <f t="shared" ref="T117" si="107">IF(T116&lt;0,0,$U$94*T116)</f>
        <v>#REF!</v>
      </c>
      <c r="U117" s="133" t="e">
        <f t="shared" ref="U117" si="108">IF(U116&lt;0,0,$U$94*U116)</f>
        <v>#REF!</v>
      </c>
      <c r="V117" s="133" t="e">
        <f t="shared" ref="V117" si="109">IF(V116&lt;0,0,$U$94*V116)</f>
        <v>#REF!</v>
      </c>
      <c r="W117" s="133" t="e">
        <f t="shared" ref="W117" si="110">IF(W116&lt;0,0,$U$94*W116)</f>
        <v>#REF!</v>
      </c>
      <c r="X117" s="133" t="e">
        <f t="shared" ref="X117" si="111">IF(X116&lt;0,0,$U$94*X116)</f>
        <v>#REF!</v>
      </c>
      <c r="Y117" s="133" t="e">
        <f t="shared" ref="Y117" si="112">IF(Y116&lt;0,0,$U$94*Y116)</f>
        <v>#REF!</v>
      </c>
      <c r="Z117" s="133">
        <f t="shared" ref="Z117" si="113">IF(Z116&lt;0,0,$U$94*Z116)</f>
        <v>187.69756828719193</v>
      </c>
      <c r="AA117" s="133">
        <f t="shared" ref="AA117" si="114">IF(AA116&lt;0,0,$U$94*AA116)</f>
        <v>195.20547101867965</v>
      </c>
    </row>
    <row r="118" spans="1:27" customFormat="1" ht="15" customHeight="1" x14ac:dyDescent="0.25">
      <c r="A118" s="136" t="s">
        <v>227</v>
      </c>
      <c r="B118" s="137">
        <v>0</v>
      </c>
      <c r="C118" s="138">
        <f>IF(B124=0,0,18%*B124)</f>
        <v>0</v>
      </c>
      <c r="D118" s="138">
        <f>IF(C124=0,0,20%*C124)</f>
        <v>400</v>
      </c>
      <c r="E118" s="138">
        <f>IF(D124=0,0,20%*D124)</f>
        <v>0</v>
      </c>
      <c r="F118" s="138">
        <f t="shared" ref="F118:S118" si="115">IF(E124=0,0,20%*E124)</f>
        <v>0</v>
      </c>
      <c r="G118" s="138">
        <f t="shared" si="115"/>
        <v>0</v>
      </c>
      <c r="H118" s="138">
        <f t="shared" si="115"/>
        <v>0</v>
      </c>
      <c r="I118" s="138">
        <f t="shared" si="115"/>
        <v>0</v>
      </c>
      <c r="J118" s="138">
        <f t="shared" si="115"/>
        <v>0</v>
      </c>
      <c r="K118" s="138">
        <f t="shared" si="115"/>
        <v>0</v>
      </c>
      <c r="L118" s="138">
        <f t="shared" si="115"/>
        <v>0</v>
      </c>
      <c r="M118" s="138">
        <f t="shared" si="115"/>
        <v>0</v>
      </c>
      <c r="N118" s="138">
        <f t="shared" si="115"/>
        <v>0</v>
      </c>
      <c r="O118" s="138">
        <f t="shared" si="115"/>
        <v>0</v>
      </c>
      <c r="P118" s="138">
        <f t="shared" si="115"/>
        <v>0</v>
      </c>
      <c r="Q118" s="138">
        <f t="shared" si="115"/>
        <v>0</v>
      </c>
      <c r="R118" s="138">
        <f t="shared" si="115"/>
        <v>0</v>
      </c>
      <c r="S118" s="138">
        <f t="shared" si="115"/>
        <v>0</v>
      </c>
      <c r="T118" s="138">
        <f t="shared" ref="T118:AA118" si="116">IF(S124=0,0,18%*S124)</f>
        <v>0</v>
      </c>
      <c r="U118" s="138">
        <f t="shared" si="116"/>
        <v>0</v>
      </c>
      <c r="V118" s="138">
        <f t="shared" si="116"/>
        <v>0</v>
      </c>
      <c r="W118" s="138">
        <f t="shared" si="116"/>
        <v>0</v>
      </c>
      <c r="X118" s="138">
        <f t="shared" si="116"/>
        <v>0</v>
      </c>
      <c r="Y118" s="138">
        <f t="shared" si="116"/>
        <v>0</v>
      </c>
      <c r="Z118" s="138">
        <f t="shared" si="116"/>
        <v>0</v>
      </c>
      <c r="AA118" s="139">
        <f t="shared" si="116"/>
        <v>0</v>
      </c>
    </row>
    <row r="119" spans="1:27" customFormat="1" ht="15" customHeight="1" x14ac:dyDescent="0.25">
      <c r="A119" s="140" t="s">
        <v>228</v>
      </c>
      <c r="B119" s="141">
        <f>B116-B117+B118</f>
        <v>0</v>
      </c>
      <c r="C119" s="142">
        <f>C116-C117+C118</f>
        <v>400</v>
      </c>
      <c r="D119" s="142" t="e">
        <f t="shared" ref="D119:AA119" si="117">D116-D117+D118</f>
        <v>#REF!</v>
      </c>
      <c r="E119" s="142" t="e">
        <f>E116-E117+E118</f>
        <v>#REF!</v>
      </c>
      <c r="F119" s="142" t="e">
        <f>F116-F117+F118</f>
        <v>#REF!</v>
      </c>
      <c r="G119" s="142" t="e">
        <f t="shared" si="117"/>
        <v>#REF!</v>
      </c>
      <c r="H119" s="142" t="e">
        <f t="shared" si="117"/>
        <v>#REF!</v>
      </c>
      <c r="I119" s="142" t="e">
        <f t="shared" si="117"/>
        <v>#REF!</v>
      </c>
      <c r="J119" s="142" t="e">
        <f t="shared" si="117"/>
        <v>#REF!</v>
      </c>
      <c r="K119" s="142" t="e">
        <f t="shared" si="117"/>
        <v>#REF!</v>
      </c>
      <c r="L119" s="142" t="e">
        <f t="shared" si="117"/>
        <v>#REF!</v>
      </c>
      <c r="M119" s="142" t="e">
        <f t="shared" si="117"/>
        <v>#REF!</v>
      </c>
      <c r="N119" s="142" t="e">
        <f t="shared" si="117"/>
        <v>#REF!</v>
      </c>
      <c r="O119" s="142" t="e">
        <f t="shared" si="117"/>
        <v>#REF!</v>
      </c>
      <c r="P119" s="142" t="e">
        <f t="shared" si="117"/>
        <v>#REF!</v>
      </c>
      <c r="Q119" s="142" t="e">
        <f t="shared" si="117"/>
        <v>#REF!</v>
      </c>
      <c r="R119" s="142" t="e">
        <f t="shared" si="117"/>
        <v>#REF!</v>
      </c>
      <c r="S119" s="142" t="e">
        <f t="shared" si="117"/>
        <v>#REF!</v>
      </c>
      <c r="T119" s="142" t="e">
        <f t="shared" si="117"/>
        <v>#REF!</v>
      </c>
      <c r="U119" s="142" t="e">
        <f t="shared" si="117"/>
        <v>#REF!</v>
      </c>
      <c r="V119" s="142" t="e">
        <f t="shared" si="117"/>
        <v>#REF!</v>
      </c>
      <c r="W119" s="142" t="e">
        <f t="shared" si="117"/>
        <v>#REF!</v>
      </c>
      <c r="X119" s="142" t="e">
        <f t="shared" si="117"/>
        <v>#REF!</v>
      </c>
      <c r="Y119" s="142" t="e">
        <f t="shared" si="117"/>
        <v>#REF!</v>
      </c>
      <c r="Z119" s="142">
        <f t="shared" si="117"/>
        <v>750.79027314876771</v>
      </c>
      <c r="AA119" s="143">
        <f t="shared" si="117"/>
        <v>780.82188407471847</v>
      </c>
    </row>
    <row r="120" spans="1:27" customFormat="1" ht="15" customHeight="1" x14ac:dyDescent="0.25">
      <c r="A120" s="119"/>
      <c r="B120" s="144"/>
      <c r="C120" s="144"/>
      <c r="D120" s="144"/>
      <c r="E120" s="144"/>
      <c r="F120" s="144"/>
      <c r="G120" s="144"/>
      <c r="H120" s="144"/>
      <c r="I120" s="144"/>
      <c r="J120" s="144"/>
      <c r="K120" s="144"/>
      <c r="L120" s="144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  <c r="Z120" s="119"/>
      <c r="AA120" s="119"/>
    </row>
    <row r="121" spans="1:27" customFormat="1" ht="15" customHeight="1" x14ac:dyDescent="0.25">
      <c r="A121" s="120" t="s">
        <v>229</v>
      </c>
      <c r="B121" s="119"/>
      <c r="C121" s="119"/>
      <c r="D121" s="119"/>
      <c r="E121" s="145"/>
      <c r="F121" s="119"/>
      <c r="G121" s="119"/>
      <c r="H121" s="119"/>
      <c r="I121" s="119"/>
      <c r="J121" s="119"/>
      <c r="K121" s="119"/>
      <c r="L121" s="119"/>
      <c r="M121" s="119"/>
      <c r="N121" s="119"/>
      <c r="O121" s="119"/>
      <c r="P121" s="119"/>
      <c r="Q121" s="119"/>
      <c r="R121" s="119"/>
      <c r="S121" s="119"/>
      <c r="T121" s="119"/>
      <c r="U121" s="119"/>
      <c r="V121" s="119"/>
      <c r="W121" s="119"/>
      <c r="X121" s="119"/>
      <c r="Y121" s="119"/>
      <c r="Z121" s="119"/>
      <c r="AA121" s="119"/>
    </row>
    <row r="122" spans="1:27" customFormat="1" ht="15" customHeight="1" x14ac:dyDescent="0.25">
      <c r="A122" s="181" t="s">
        <v>220</v>
      </c>
      <c r="B122" s="121">
        <f>B108</f>
        <v>0</v>
      </c>
      <c r="C122" s="146">
        <f>B122+1</f>
        <v>1</v>
      </c>
      <c r="D122" s="146">
        <f t="shared" ref="D122:S123" si="118">C122+1</f>
        <v>2</v>
      </c>
      <c r="E122" s="146">
        <f t="shared" si="118"/>
        <v>3</v>
      </c>
      <c r="F122" s="146">
        <f t="shared" si="118"/>
        <v>4</v>
      </c>
      <c r="G122" s="146">
        <f t="shared" si="118"/>
        <v>5</v>
      </c>
      <c r="H122" s="146">
        <f t="shared" si="118"/>
        <v>6</v>
      </c>
      <c r="I122" s="146">
        <f t="shared" si="118"/>
        <v>7</v>
      </c>
      <c r="J122" s="146">
        <f t="shared" si="118"/>
        <v>8</v>
      </c>
      <c r="K122" s="146">
        <f t="shared" si="118"/>
        <v>9</v>
      </c>
      <c r="L122" s="146">
        <f t="shared" si="118"/>
        <v>10</v>
      </c>
      <c r="M122" s="146">
        <f t="shared" si="118"/>
        <v>11</v>
      </c>
      <c r="N122" s="146">
        <f t="shared" si="118"/>
        <v>12</v>
      </c>
      <c r="O122" s="146">
        <f t="shared" si="118"/>
        <v>13</v>
      </c>
      <c r="P122" s="146">
        <f t="shared" si="118"/>
        <v>14</v>
      </c>
      <c r="Q122" s="146">
        <f t="shared" si="118"/>
        <v>15</v>
      </c>
      <c r="R122" s="146">
        <f t="shared" si="118"/>
        <v>16</v>
      </c>
      <c r="S122" s="146">
        <f t="shared" si="118"/>
        <v>17</v>
      </c>
      <c r="T122" s="146">
        <f t="shared" ref="T122:AA123" si="119">S122+1</f>
        <v>18</v>
      </c>
      <c r="U122" s="146">
        <f t="shared" si="119"/>
        <v>19</v>
      </c>
      <c r="V122" s="146">
        <f t="shared" si="119"/>
        <v>20</v>
      </c>
      <c r="W122" s="146">
        <f t="shared" si="119"/>
        <v>21</v>
      </c>
      <c r="X122" s="146">
        <f t="shared" si="119"/>
        <v>22</v>
      </c>
      <c r="Y122" s="146">
        <f t="shared" si="119"/>
        <v>23</v>
      </c>
      <c r="Z122" s="146">
        <f>Y122+1</f>
        <v>24</v>
      </c>
      <c r="AA122" s="147">
        <f>Z122+1</f>
        <v>25</v>
      </c>
    </row>
    <row r="123" spans="1:27" customFormat="1" ht="15" customHeight="1" x14ac:dyDescent="0.25">
      <c r="A123" s="182"/>
      <c r="B123" s="124">
        <f>B109</f>
        <v>2020</v>
      </c>
      <c r="C123" s="148">
        <f>B123+1</f>
        <v>2021</v>
      </c>
      <c r="D123" s="148">
        <f t="shared" si="118"/>
        <v>2022</v>
      </c>
      <c r="E123" s="148">
        <f t="shared" si="118"/>
        <v>2023</v>
      </c>
      <c r="F123" s="148">
        <f t="shared" si="118"/>
        <v>2024</v>
      </c>
      <c r="G123" s="148">
        <f t="shared" si="118"/>
        <v>2025</v>
      </c>
      <c r="H123" s="148">
        <f t="shared" si="118"/>
        <v>2026</v>
      </c>
      <c r="I123" s="148">
        <f t="shared" si="118"/>
        <v>2027</v>
      </c>
      <c r="J123" s="148">
        <f t="shared" si="118"/>
        <v>2028</v>
      </c>
      <c r="K123" s="148">
        <f t="shared" si="118"/>
        <v>2029</v>
      </c>
      <c r="L123" s="148">
        <f t="shared" si="118"/>
        <v>2030</v>
      </c>
      <c r="M123" s="148">
        <f t="shared" si="118"/>
        <v>2031</v>
      </c>
      <c r="N123" s="148">
        <f t="shared" si="118"/>
        <v>2032</v>
      </c>
      <c r="O123" s="148">
        <f t="shared" si="118"/>
        <v>2033</v>
      </c>
      <c r="P123" s="148">
        <f t="shared" si="118"/>
        <v>2034</v>
      </c>
      <c r="Q123" s="148">
        <f t="shared" si="118"/>
        <v>2035</v>
      </c>
      <c r="R123" s="148">
        <f t="shared" si="118"/>
        <v>2036</v>
      </c>
      <c r="S123" s="148">
        <f t="shared" si="118"/>
        <v>2037</v>
      </c>
      <c r="T123" s="148">
        <f t="shared" si="119"/>
        <v>2038</v>
      </c>
      <c r="U123" s="148">
        <f t="shared" si="119"/>
        <v>2039</v>
      </c>
      <c r="V123" s="148">
        <f t="shared" si="119"/>
        <v>2040</v>
      </c>
      <c r="W123" s="148">
        <f t="shared" si="119"/>
        <v>2041</v>
      </c>
      <c r="X123" s="148">
        <f t="shared" si="119"/>
        <v>2042</v>
      </c>
      <c r="Y123" s="148">
        <f t="shared" si="119"/>
        <v>2043</v>
      </c>
      <c r="Z123" s="148">
        <f t="shared" si="119"/>
        <v>2044</v>
      </c>
      <c r="AA123" s="149">
        <f t="shared" si="119"/>
        <v>2045</v>
      </c>
    </row>
    <row r="124" spans="1:27" customFormat="1" ht="15" customHeight="1" x14ac:dyDescent="0.25">
      <c r="A124" s="135" t="s">
        <v>230</v>
      </c>
      <c r="B124" s="128">
        <f>C88</f>
        <v>0</v>
      </c>
      <c r="C124" s="129">
        <f>2000</f>
        <v>2000</v>
      </c>
      <c r="D124" s="129">
        <v>0</v>
      </c>
      <c r="E124" s="129">
        <v>0</v>
      </c>
      <c r="F124" s="129">
        <v>0</v>
      </c>
      <c r="G124" s="129">
        <v>0</v>
      </c>
      <c r="H124" s="129">
        <v>0</v>
      </c>
      <c r="I124" s="129">
        <v>0</v>
      </c>
      <c r="J124" s="129">
        <v>0</v>
      </c>
      <c r="K124" s="129">
        <v>0</v>
      </c>
      <c r="L124" s="129">
        <v>0</v>
      </c>
      <c r="M124" s="129">
        <v>0</v>
      </c>
      <c r="N124" s="129">
        <v>0</v>
      </c>
      <c r="O124" s="129">
        <v>0</v>
      </c>
      <c r="P124" s="129">
        <v>0</v>
      </c>
      <c r="Q124" s="129">
        <v>0</v>
      </c>
      <c r="R124" s="129">
        <v>0</v>
      </c>
      <c r="S124" s="129">
        <v>0</v>
      </c>
      <c r="T124" s="129">
        <v>0</v>
      </c>
      <c r="U124" s="129">
        <v>0</v>
      </c>
      <c r="V124" s="129">
        <v>0</v>
      </c>
      <c r="W124" s="129">
        <v>0</v>
      </c>
      <c r="X124" s="129">
        <v>0</v>
      </c>
      <c r="Y124" s="129">
        <v>0</v>
      </c>
      <c r="Z124" s="129">
        <v>0</v>
      </c>
      <c r="AA124" s="130">
        <v>0</v>
      </c>
    </row>
    <row r="125" spans="1:27" customFormat="1" ht="15" customHeight="1" x14ac:dyDescent="0.25">
      <c r="A125" s="135" t="s">
        <v>231</v>
      </c>
      <c r="B125" s="132">
        <f>C89</f>
        <v>0</v>
      </c>
      <c r="C125" s="133">
        <f>C124*0.2</f>
        <v>400</v>
      </c>
      <c r="D125" s="133">
        <f>D124*0.2</f>
        <v>0</v>
      </c>
      <c r="E125" s="133">
        <f>E124*20%</f>
        <v>0</v>
      </c>
      <c r="F125" s="133">
        <v>0</v>
      </c>
      <c r="G125" s="133">
        <v>0</v>
      </c>
      <c r="H125" s="133">
        <v>0</v>
      </c>
      <c r="I125" s="133">
        <v>0</v>
      </c>
      <c r="J125" s="133">
        <v>0</v>
      </c>
      <c r="K125" s="133">
        <v>0</v>
      </c>
      <c r="L125" s="133">
        <v>0</v>
      </c>
      <c r="M125" s="133">
        <v>0</v>
      </c>
      <c r="N125" s="133">
        <v>0</v>
      </c>
      <c r="O125" s="133">
        <v>0</v>
      </c>
      <c r="P125" s="133">
        <v>0</v>
      </c>
      <c r="Q125" s="133">
        <v>0</v>
      </c>
      <c r="R125" s="133">
        <v>0</v>
      </c>
      <c r="S125" s="133">
        <v>0</v>
      </c>
      <c r="T125" s="133">
        <v>0</v>
      </c>
      <c r="U125" s="133">
        <v>0</v>
      </c>
      <c r="V125" s="133">
        <v>0</v>
      </c>
      <c r="W125" s="133">
        <v>0</v>
      </c>
      <c r="X125" s="133">
        <v>0</v>
      </c>
      <c r="Y125" s="133">
        <v>0</v>
      </c>
      <c r="Z125" s="133">
        <v>0</v>
      </c>
      <c r="AA125" s="134">
        <v>0</v>
      </c>
    </row>
    <row r="126" spans="1:27" customFormat="1" ht="15" customHeight="1" x14ac:dyDescent="0.25">
      <c r="A126" s="135" t="s">
        <v>232</v>
      </c>
      <c r="B126" s="132">
        <f>B124+B125</f>
        <v>0</v>
      </c>
      <c r="C126" s="133">
        <f>C124+C125</f>
        <v>2400</v>
      </c>
      <c r="D126" s="133">
        <f>D124+D125</f>
        <v>0</v>
      </c>
      <c r="E126" s="133">
        <f>E124+E125</f>
        <v>0</v>
      </c>
      <c r="F126" s="133">
        <f t="shared" ref="F126:AA126" si="120">F124+F125</f>
        <v>0</v>
      </c>
      <c r="G126" s="133">
        <f t="shared" si="120"/>
        <v>0</v>
      </c>
      <c r="H126" s="133">
        <f t="shared" si="120"/>
        <v>0</v>
      </c>
      <c r="I126" s="133">
        <f t="shared" si="120"/>
        <v>0</v>
      </c>
      <c r="J126" s="133">
        <f t="shared" si="120"/>
        <v>0</v>
      </c>
      <c r="K126" s="133">
        <f t="shared" si="120"/>
        <v>0</v>
      </c>
      <c r="L126" s="133">
        <f t="shared" si="120"/>
        <v>0</v>
      </c>
      <c r="M126" s="133">
        <f t="shared" si="120"/>
        <v>0</v>
      </c>
      <c r="N126" s="133">
        <f t="shared" si="120"/>
        <v>0</v>
      </c>
      <c r="O126" s="133">
        <f t="shared" si="120"/>
        <v>0</v>
      </c>
      <c r="P126" s="133">
        <f t="shared" si="120"/>
        <v>0</v>
      </c>
      <c r="Q126" s="133">
        <f t="shared" si="120"/>
        <v>0</v>
      </c>
      <c r="R126" s="133">
        <f t="shared" si="120"/>
        <v>0</v>
      </c>
      <c r="S126" s="133">
        <f t="shared" si="120"/>
        <v>0</v>
      </c>
      <c r="T126" s="133">
        <f t="shared" si="120"/>
        <v>0</v>
      </c>
      <c r="U126" s="133">
        <f t="shared" si="120"/>
        <v>0</v>
      </c>
      <c r="V126" s="133">
        <f t="shared" si="120"/>
        <v>0</v>
      </c>
      <c r="W126" s="133">
        <f t="shared" si="120"/>
        <v>0</v>
      </c>
      <c r="X126" s="133">
        <f t="shared" si="120"/>
        <v>0</v>
      </c>
      <c r="Y126" s="133">
        <f t="shared" si="120"/>
        <v>0</v>
      </c>
      <c r="Z126" s="133">
        <f t="shared" si="120"/>
        <v>0</v>
      </c>
      <c r="AA126" s="134">
        <f t="shared" si="120"/>
        <v>0</v>
      </c>
    </row>
    <row r="127" spans="1:27" customFormat="1" ht="15" customHeight="1" x14ac:dyDescent="0.25">
      <c r="A127" s="150" t="s">
        <v>233</v>
      </c>
      <c r="B127" s="151">
        <f>B124/(1+$C$13)^B122</f>
        <v>0</v>
      </c>
      <c r="C127" s="152">
        <f t="shared" ref="C127:AA127" si="121">C124/(1+$C$13)^C122</f>
        <v>2000</v>
      </c>
      <c r="D127" s="152">
        <f>D124/(1+$C$13)^D122</f>
        <v>0</v>
      </c>
      <c r="E127" s="152">
        <f t="shared" si="121"/>
        <v>0</v>
      </c>
      <c r="F127" s="152">
        <f t="shared" si="121"/>
        <v>0</v>
      </c>
      <c r="G127" s="152">
        <f t="shared" si="121"/>
        <v>0</v>
      </c>
      <c r="H127" s="152">
        <f t="shared" si="121"/>
        <v>0</v>
      </c>
      <c r="I127" s="152">
        <f t="shared" si="121"/>
        <v>0</v>
      </c>
      <c r="J127" s="152">
        <f t="shared" si="121"/>
        <v>0</v>
      </c>
      <c r="K127" s="152">
        <f t="shared" si="121"/>
        <v>0</v>
      </c>
      <c r="L127" s="152">
        <f t="shared" si="121"/>
        <v>0</v>
      </c>
      <c r="M127" s="152">
        <f t="shared" si="121"/>
        <v>0</v>
      </c>
      <c r="N127" s="152">
        <f t="shared" si="121"/>
        <v>0</v>
      </c>
      <c r="O127" s="152">
        <f t="shared" si="121"/>
        <v>0</v>
      </c>
      <c r="P127" s="152">
        <f t="shared" si="121"/>
        <v>0</v>
      </c>
      <c r="Q127" s="152">
        <f t="shared" si="121"/>
        <v>0</v>
      </c>
      <c r="R127" s="152">
        <f t="shared" si="121"/>
        <v>0</v>
      </c>
      <c r="S127" s="152">
        <f t="shared" si="121"/>
        <v>0</v>
      </c>
      <c r="T127" s="152">
        <f t="shared" si="121"/>
        <v>0</v>
      </c>
      <c r="U127" s="152">
        <f t="shared" si="121"/>
        <v>0</v>
      </c>
      <c r="V127" s="152">
        <f t="shared" si="121"/>
        <v>0</v>
      </c>
      <c r="W127" s="152">
        <f t="shared" si="121"/>
        <v>0</v>
      </c>
      <c r="X127" s="152">
        <f t="shared" si="121"/>
        <v>0</v>
      </c>
      <c r="Y127" s="152">
        <f t="shared" si="121"/>
        <v>0</v>
      </c>
      <c r="Z127" s="152">
        <f t="shared" si="121"/>
        <v>0</v>
      </c>
      <c r="AA127" s="153">
        <f t="shared" si="121"/>
        <v>0</v>
      </c>
    </row>
    <row r="128" spans="1:27" customFormat="1" ht="15" customHeight="1" x14ac:dyDescent="0.25">
      <c r="A128" s="140" t="s">
        <v>234</v>
      </c>
      <c r="B128" s="141">
        <f>B126</f>
        <v>0</v>
      </c>
      <c r="C128" s="142">
        <f>C126</f>
        <v>2400</v>
      </c>
      <c r="D128" s="142">
        <f>D126</f>
        <v>0</v>
      </c>
      <c r="E128" s="142">
        <f>E126</f>
        <v>0</v>
      </c>
      <c r="F128" s="142">
        <f t="shared" ref="F128:AA128" si="122">F126</f>
        <v>0</v>
      </c>
      <c r="G128" s="142">
        <f t="shared" si="122"/>
        <v>0</v>
      </c>
      <c r="H128" s="142">
        <f t="shared" si="122"/>
        <v>0</v>
      </c>
      <c r="I128" s="142">
        <f t="shared" si="122"/>
        <v>0</v>
      </c>
      <c r="J128" s="142">
        <f t="shared" si="122"/>
        <v>0</v>
      </c>
      <c r="K128" s="142">
        <f t="shared" si="122"/>
        <v>0</v>
      </c>
      <c r="L128" s="142">
        <f t="shared" si="122"/>
        <v>0</v>
      </c>
      <c r="M128" s="142">
        <f t="shared" si="122"/>
        <v>0</v>
      </c>
      <c r="N128" s="142">
        <f t="shared" si="122"/>
        <v>0</v>
      </c>
      <c r="O128" s="142">
        <f t="shared" si="122"/>
        <v>0</v>
      </c>
      <c r="P128" s="142">
        <f t="shared" si="122"/>
        <v>0</v>
      </c>
      <c r="Q128" s="142">
        <f t="shared" si="122"/>
        <v>0</v>
      </c>
      <c r="R128" s="142">
        <f t="shared" si="122"/>
        <v>0</v>
      </c>
      <c r="S128" s="142">
        <f t="shared" si="122"/>
        <v>0</v>
      </c>
      <c r="T128" s="142">
        <f t="shared" si="122"/>
        <v>0</v>
      </c>
      <c r="U128" s="142">
        <f t="shared" si="122"/>
        <v>0</v>
      </c>
      <c r="V128" s="142">
        <f t="shared" si="122"/>
        <v>0</v>
      </c>
      <c r="W128" s="142">
        <f t="shared" si="122"/>
        <v>0</v>
      </c>
      <c r="X128" s="142">
        <f t="shared" si="122"/>
        <v>0</v>
      </c>
      <c r="Y128" s="142">
        <f t="shared" si="122"/>
        <v>0</v>
      </c>
      <c r="Z128" s="142">
        <f t="shared" si="122"/>
        <v>0</v>
      </c>
      <c r="AA128" s="143">
        <f t="shared" si="122"/>
        <v>0</v>
      </c>
    </row>
    <row r="129" spans="1:27" customFormat="1" ht="15" customHeight="1" x14ac:dyDescent="0.25">
      <c r="A129" s="119"/>
      <c r="B129" s="119"/>
      <c r="C129" s="119"/>
      <c r="D129" s="119"/>
      <c r="E129" s="119"/>
      <c r="F129" s="119"/>
      <c r="G129" s="119"/>
      <c r="H129" s="119"/>
      <c r="I129" s="119"/>
      <c r="J129" s="119"/>
      <c r="K129" s="119"/>
      <c r="L129" s="119"/>
      <c r="M129" s="119"/>
      <c r="N129" s="119"/>
      <c r="O129" s="119"/>
      <c r="P129" s="119"/>
      <c r="Q129" s="119"/>
      <c r="R129" s="119"/>
      <c r="S129" s="119"/>
      <c r="T129" s="119"/>
      <c r="U129" s="119"/>
      <c r="V129" s="119"/>
      <c r="W129" s="119"/>
      <c r="X129" s="119"/>
      <c r="Y129" s="119"/>
      <c r="Z129" s="119"/>
      <c r="AA129" s="119"/>
    </row>
    <row r="130" spans="1:27" customFormat="1" ht="15" customHeight="1" x14ac:dyDescent="0.25">
      <c r="A130" s="154" t="s">
        <v>235</v>
      </c>
      <c r="B130" s="119"/>
      <c r="C130" s="119"/>
      <c r="D130" s="119"/>
      <c r="E130" s="119"/>
      <c r="F130" s="119"/>
      <c r="G130" s="119"/>
      <c r="H130" s="119"/>
      <c r="I130" s="119"/>
      <c r="J130" s="119"/>
      <c r="K130" s="119"/>
      <c r="L130" s="119"/>
      <c r="M130" s="119"/>
      <c r="N130" s="119"/>
      <c r="O130" s="119"/>
      <c r="P130" s="119"/>
      <c r="Q130" s="119"/>
      <c r="R130" s="119"/>
      <c r="S130" s="119"/>
      <c r="T130" s="119"/>
      <c r="U130" s="119"/>
      <c r="V130" s="119"/>
      <c r="W130" s="119"/>
      <c r="X130" s="119"/>
      <c r="Y130" s="119"/>
      <c r="Z130" s="119"/>
      <c r="AA130" s="119"/>
    </row>
    <row r="131" spans="1:27" customFormat="1" ht="15" customHeight="1" x14ac:dyDescent="0.25">
      <c r="A131" s="181" t="s">
        <v>220</v>
      </c>
      <c r="B131" s="121">
        <f>B122</f>
        <v>0</v>
      </c>
      <c r="C131" s="146">
        <f>B131+1</f>
        <v>1</v>
      </c>
      <c r="D131" s="146">
        <f t="shared" ref="D131:S132" si="123">C131+1</f>
        <v>2</v>
      </c>
      <c r="E131" s="146">
        <f t="shared" si="123"/>
        <v>3</v>
      </c>
      <c r="F131" s="146">
        <f t="shared" si="123"/>
        <v>4</v>
      </c>
      <c r="G131" s="146">
        <f t="shared" si="123"/>
        <v>5</v>
      </c>
      <c r="H131" s="146">
        <f t="shared" si="123"/>
        <v>6</v>
      </c>
      <c r="I131" s="146">
        <f t="shared" si="123"/>
        <v>7</v>
      </c>
      <c r="J131" s="146">
        <f t="shared" si="123"/>
        <v>8</v>
      </c>
      <c r="K131" s="146">
        <f t="shared" si="123"/>
        <v>9</v>
      </c>
      <c r="L131" s="146">
        <f t="shared" si="123"/>
        <v>10</v>
      </c>
      <c r="M131" s="146">
        <f t="shared" si="123"/>
        <v>11</v>
      </c>
      <c r="N131" s="146">
        <f t="shared" si="123"/>
        <v>12</v>
      </c>
      <c r="O131" s="146">
        <f t="shared" si="123"/>
        <v>13</v>
      </c>
      <c r="P131" s="146">
        <f t="shared" si="123"/>
        <v>14</v>
      </c>
      <c r="Q131" s="146">
        <f t="shared" si="123"/>
        <v>15</v>
      </c>
      <c r="R131" s="146">
        <f t="shared" si="123"/>
        <v>16</v>
      </c>
      <c r="S131" s="146">
        <f t="shared" si="123"/>
        <v>17</v>
      </c>
      <c r="T131" s="146">
        <f t="shared" ref="T131:AA132" si="124">S131+1</f>
        <v>18</v>
      </c>
      <c r="U131" s="146">
        <f t="shared" si="124"/>
        <v>19</v>
      </c>
      <c r="V131" s="146">
        <f t="shared" si="124"/>
        <v>20</v>
      </c>
      <c r="W131" s="146">
        <f t="shared" si="124"/>
        <v>21</v>
      </c>
      <c r="X131" s="146">
        <f t="shared" si="124"/>
        <v>22</v>
      </c>
      <c r="Y131" s="146">
        <f t="shared" si="124"/>
        <v>23</v>
      </c>
      <c r="Z131" s="146">
        <f>Y131+1</f>
        <v>24</v>
      </c>
      <c r="AA131" s="147">
        <f>Z131+1</f>
        <v>25</v>
      </c>
    </row>
    <row r="132" spans="1:27" customFormat="1" ht="15" customHeight="1" x14ac:dyDescent="0.25">
      <c r="A132" s="182"/>
      <c r="B132" s="124">
        <f>B123</f>
        <v>2020</v>
      </c>
      <c r="C132" s="148">
        <f>B132+1</f>
        <v>2021</v>
      </c>
      <c r="D132" s="148">
        <f t="shared" si="123"/>
        <v>2022</v>
      </c>
      <c r="E132" s="148">
        <f t="shared" si="123"/>
        <v>2023</v>
      </c>
      <c r="F132" s="148">
        <f t="shared" si="123"/>
        <v>2024</v>
      </c>
      <c r="G132" s="148">
        <f t="shared" si="123"/>
        <v>2025</v>
      </c>
      <c r="H132" s="148">
        <f t="shared" si="123"/>
        <v>2026</v>
      </c>
      <c r="I132" s="148">
        <f t="shared" si="123"/>
        <v>2027</v>
      </c>
      <c r="J132" s="148">
        <f t="shared" si="123"/>
        <v>2028</v>
      </c>
      <c r="K132" s="148">
        <f t="shared" si="123"/>
        <v>2029</v>
      </c>
      <c r="L132" s="148">
        <f t="shared" si="123"/>
        <v>2030</v>
      </c>
      <c r="M132" s="148">
        <f t="shared" si="123"/>
        <v>2031</v>
      </c>
      <c r="N132" s="148">
        <f t="shared" si="123"/>
        <v>2032</v>
      </c>
      <c r="O132" s="148">
        <f t="shared" si="123"/>
        <v>2033</v>
      </c>
      <c r="P132" s="148">
        <f t="shared" si="123"/>
        <v>2034</v>
      </c>
      <c r="Q132" s="148">
        <f t="shared" si="123"/>
        <v>2035</v>
      </c>
      <c r="R132" s="148">
        <f t="shared" si="123"/>
        <v>2036</v>
      </c>
      <c r="S132" s="148">
        <f t="shared" si="123"/>
        <v>2037</v>
      </c>
      <c r="T132" s="148">
        <f t="shared" si="124"/>
        <v>2038</v>
      </c>
      <c r="U132" s="148">
        <f t="shared" si="124"/>
        <v>2039</v>
      </c>
      <c r="V132" s="148">
        <f t="shared" si="124"/>
        <v>2040</v>
      </c>
      <c r="W132" s="148">
        <f t="shared" si="124"/>
        <v>2041</v>
      </c>
      <c r="X132" s="148">
        <f t="shared" si="124"/>
        <v>2042</v>
      </c>
      <c r="Y132" s="148">
        <f t="shared" si="124"/>
        <v>2043</v>
      </c>
      <c r="Z132" s="148">
        <f t="shared" si="124"/>
        <v>2044</v>
      </c>
      <c r="AA132" s="149">
        <f t="shared" si="124"/>
        <v>2045</v>
      </c>
    </row>
    <row r="133" spans="1:27" customFormat="1" ht="15" customHeight="1" x14ac:dyDescent="0.25">
      <c r="A133" s="127" t="s">
        <v>236</v>
      </c>
      <c r="B133" s="128">
        <f>B119+B115-B128</f>
        <v>0</v>
      </c>
      <c r="C133" s="129">
        <f>C119+C115-C128</f>
        <v>-2000</v>
      </c>
      <c r="D133" s="129" t="e">
        <f>D119+D115-D128</f>
        <v>#REF!</v>
      </c>
      <c r="E133" s="129" t="e">
        <f t="shared" ref="E133:AA133" si="125">E119+E115-E128</f>
        <v>#REF!</v>
      </c>
      <c r="F133" s="129" t="e">
        <f t="shared" si="125"/>
        <v>#REF!</v>
      </c>
      <c r="G133" s="129" t="e">
        <f t="shared" si="125"/>
        <v>#REF!</v>
      </c>
      <c r="H133" s="129" t="e">
        <f t="shared" si="125"/>
        <v>#REF!</v>
      </c>
      <c r="I133" s="129" t="e">
        <f t="shared" si="125"/>
        <v>#REF!</v>
      </c>
      <c r="J133" s="129" t="e">
        <f t="shared" si="125"/>
        <v>#REF!</v>
      </c>
      <c r="K133" s="129" t="e">
        <f t="shared" si="125"/>
        <v>#REF!</v>
      </c>
      <c r="L133" s="129" t="e">
        <f t="shared" si="125"/>
        <v>#REF!</v>
      </c>
      <c r="M133" s="129" t="e">
        <f t="shared" si="125"/>
        <v>#REF!</v>
      </c>
      <c r="N133" s="129" t="e">
        <f t="shared" si="125"/>
        <v>#REF!</v>
      </c>
      <c r="O133" s="129" t="e">
        <f t="shared" si="125"/>
        <v>#REF!</v>
      </c>
      <c r="P133" s="129" t="e">
        <f t="shared" si="125"/>
        <v>#REF!</v>
      </c>
      <c r="Q133" s="129" t="e">
        <f t="shared" si="125"/>
        <v>#REF!</v>
      </c>
      <c r="R133" s="129" t="e">
        <f t="shared" si="125"/>
        <v>#REF!</v>
      </c>
      <c r="S133" s="129" t="e">
        <f t="shared" si="125"/>
        <v>#REF!</v>
      </c>
      <c r="T133" s="129" t="e">
        <f t="shared" si="125"/>
        <v>#REF!</v>
      </c>
      <c r="U133" s="129" t="e">
        <f t="shared" si="125"/>
        <v>#REF!</v>
      </c>
      <c r="V133" s="129" t="e">
        <f t="shared" si="125"/>
        <v>#REF!</v>
      </c>
      <c r="W133" s="129" t="e">
        <f t="shared" si="125"/>
        <v>#REF!</v>
      </c>
      <c r="X133" s="129" t="e">
        <f t="shared" si="125"/>
        <v>#REF!</v>
      </c>
      <c r="Y133" s="129" t="e">
        <f t="shared" si="125"/>
        <v>#REF!</v>
      </c>
      <c r="Z133" s="129">
        <f t="shared" si="125"/>
        <v>750.79027314876771</v>
      </c>
      <c r="AA133" s="130">
        <f t="shared" si="125"/>
        <v>780.82188407471847</v>
      </c>
    </row>
    <row r="134" spans="1:27" customFormat="1" ht="15" customHeight="1" x14ac:dyDescent="0.25">
      <c r="A134" s="135" t="s">
        <v>237</v>
      </c>
      <c r="B134" s="132">
        <f>SUM(B$133:$B133)</f>
        <v>0</v>
      </c>
      <c r="C134" s="133">
        <f>SUM($B$133:C133)</f>
        <v>-2000</v>
      </c>
      <c r="D134" s="133" t="e">
        <f>SUM($B$133:D133)</f>
        <v>#REF!</v>
      </c>
      <c r="E134" s="133" t="e">
        <f>SUM($B$133:E133)</f>
        <v>#REF!</v>
      </c>
      <c r="F134" s="133" t="e">
        <f>SUM($B$133:F133)</f>
        <v>#REF!</v>
      </c>
      <c r="G134" s="133" t="e">
        <f>SUM($B$133:G133)</f>
        <v>#REF!</v>
      </c>
      <c r="H134" s="133" t="e">
        <f>SUM($B$133:H133)</f>
        <v>#REF!</v>
      </c>
      <c r="I134" s="133" t="e">
        <f>SUM($B$133:I133)</f>
        <v>#REF!</v>
      </c>
      <c r="J134" s="133" t="e">
        <f>SUM($B$133:J133)</f>
        <v>#REF!</v>
      </c>
      <c r="K134" s="133" t="e">
        <f>SUM($B$133:K133)</f>
        <v>#REF!</v>
      </c>
      <c r="L134" s="133" t="e">
        <f>SUM($B$133:L133)</f>
        <v>#REF!</v>
      </c>
      <c r="M134" s="133" t="e">
        <f>SUM($B$133:M133)</f>
        <v>#REF!</v>
      </c>
      <c r="N134" s="133" t="e">
        <f>SUM($B$133:N133)</f>
        <v>#REF!</v>
      </c>
      <c r="O134" s="133" t="e">
        <f>SUM($B$133:O133)</f>
        <v>#REF!</v>
      </c>
      <c r="P134" s="133" t="e">
        <f>SUM($B$133:P133)</f>
        <v>#REF!</v>
      </c>
      <c r="Q134" s="133" t="e">
        <f>SUM($B$133:Q133)</f>
        <v>#REF!</v>
      </c>
      <c r="R134" s="133" t="e">
        <f>SUM($B$133:R133)</f>
        <v>#REF!</v>
      </c>
      <c r="S134" s="133" t="e">
        <f>SUM($B$133:S133)</f>
        <v>#REF!</v>
      </c>
      <c r="T134" s="133" t="e">
        <f>SUM($B$133:T133)</f>
        <v>#REF!</v>
      </c>
      <c r="U134" s="133" t="e">
        <f>SUM($B$133:U133)</f>
        <v>#REF!</v>
      </c>
      <c r="V134" s="133" t="e">
        <f>SUM($B$133:V133)</f>
        <v>#REF!</v>
      </c>
      <c r="W134" s="133" t="e">
        <f>SUM($B$133:W133)</f>
        <v>#REF!</v>
      </c>
      <c r="X134" s="133" t="e">
        <f>SUM($B$133:X133)</f>
        <v>#REF!</v>
      </c>
      <c r="Y134" s="133" t="e">
        <f>SUM($B$133:Y133)</f>
        <v>#REF!</v>
      </c>
      <c r="Z134" s="133" t="e">
        <f>SUM($B$133:Z133)</f>
        <v>#REF!</v>
      </c>
      <c r="AA134" s="133" t="e">
        <f>SUM($B$133:AA133)</f>
        <v>#REF!</v>
      </c>
    </row>
    <row r="135" spans="1:27" customFormat="1" ht="15" customHeight="1" x14ac:dyDescent="0.25">
      <c r="A135" s="135" t="s">
        <v>238</v>
      </c>
      <c r="B135" s="132">
        <f>B133/(1+$U$93)^B131</f>
        <v>0</v>
      </c>
      <c r="C135" s="132">
        <f>C133/(1+$U$93)^C131</f>
        <v>-1923.0769230769231</v>
      </c>
      <c r="D135" s="132" t="e">
        <f t="shared" ref="D135:AA135" si="126">D133/(1+$U$93)^D131</f>
        <v>#REF!</v>
      </c>
      <c r="E135" s="132" t="e">
        <f t="shared" si="126"/>
        <v>#REF!</v>
      </c>
      <c r="F135" s="132" t="e">
        <f t="shared" si="126"/>
        <v>#REF!</v>
      </c>
      <c r="G135" s="132" t="e">
        <f t="shared" si="126"/>
        <v>#REF!</v>
      </c>
      <c r="H135" s="132" t="e">
        <f t="shared" si="126"/>
        <v>#REF!</v>
      </c>
      <c r="I135" s="132" t="e">
        <f t="shared" si="126"/>
        <v>#REF!</v>
      </c>
      <c r="J135" s="132" t="e">
        <f t="shared" si="126"/>
        <v>#REF!</v>
      </c>
      <c r="K135" s="132" t="e">
        <f t="shared" si="126"/>
        <v>#REF!</v>
      </c>
      <c r="L135" s="132" t="e">
        <f t="shared" si="126"/>
        <v>#REF!</v>
      </c>
      <c r="M135" s="132" t="e">
        <f t="shared" si="126"/>
        <v>#REF!</v>
      </c>
      <c r="N135" s="132" t="e">
        <f t="shared" si="126"/>
        <v>#REF!</v>
      </c>
      <c r="O135" s="132" t="e">
        <f t="shared" si="126"/>
        <v>#REF!</v>
      </c>
      <c r="P135" s="132" t="e">
        <f t="shared" si="126"/>
        <v>#REF!</v>
      </c>
      <c r="Q135" s="132" t="e">
        <f t="shared" si="126"/>
        <v>#REF!</v>
      </c>
      <c r="R135" s="132" t="e">
        <f t="shared" si="126"/>
        <v>#REF!</v>
      </c>
      <c r="S135" s="132" t="e">
        <f t="shared" si="126"/>
        <v>#REF!</v>
      </c>
      <c r="T135" s="132" t="e">
        <f t="shared" si="126"/>
        <v>#REF!</v>
      </c>
      <c r="U135" s="132" t="e">
        <f t="shared" si="126"/>
        <v>#REF!</v>
      </c>
      <c r="V135" s="132" t="e">
        <f t="shared" si="126"/>
        <v>#REF!</v>
      </c>
      <c r="W135" s="132" t="e">
        <f t="shared" si="126"/>
        <v>#REF!</v>
      </c>
      <c r="X135" s="132" t="e">
        <f t="shared" si="126"/>
        <v>#REF!</v>
      </c>
      <c r="Y135" s="132" t="e">
        <f t="shared" si="126"/>
        <v>#REF!</v>
      </c>
      <c r="Z135" s="132">
        <f t="shared" si="126"/>
        <v>292.89940828402365</v>
      </c>
      <c r="AA135" s="132">
        <f t="shared" si="126"/>
        <v>292.89940828402359</v>
      </c>
    </row>
    <row r="136" spans="1:27" customFormat="1" ht="15" customHeight="1" x14ac:dyDescent="0.25">
      <c r="A136" s="135" t="s">
        <v>239</v>
      </c>
      <c r="B136" s="132">
        <f>SUM($B$135:B135)</f>
        <v>0</v>
      </c>
      <c r="C136" s="132">
        <f>SUM($B$135:C135)</f>
        <v>-1923.0769230769231</v>
      </c>
      <c r="D136" s="132" t="e">
        <f>SUM($B$135:D135)</f>
        <v>#REF!</v>
      </c>
      <c r="E136" s="132" t="e">
        <f>SUM($B$135:E135)</f>
        <v>#REF!</v>
      </c>
      <c r="F136" s="132" t="e">
        <f>SUM($B$135:F135)</f>
        <v>#REF!</v>
      </c>
      <c r="G136" s="132" t="e">
        <f>SUM($B$135:G135)</f>
        <v>#REF!</v>
      </c>
      <c r="H136" s="132" t="e">
        <f>SUM($B$135:H135)</f>
        <v>#REF!</v>
      </c>
      <c r="I136" s="132" t="e">
        <f>SUM($B$135:I135)</f>
        <v>#REF!</v>
      </c>
      <c r="J136" s="132" t="e">
        <f>SUM($B$135:J135)</f>
        <v>#REF!</v>
      </c>
      <c r="K136" s="132" t="e">
        <f>SUM($B$135:K135)</f>
        <v>#REF!</v>
      </c>
      <c r="L136" s="132" t="e">
        <f>SUM($B$135:L135)</f>
        <v>#REF!</v>
      </c>
      <c r="M136" s="132" t="e">
        <f>SUM($B$135:M135)</f>
        <v>#REF!</v>
      </c>
      <c r="N136" s="132" t="e">
        <f>SUM($B$135:N135)</f>
        <v>#REF!</v>
      </c>
      <c r="O136" s="132" t="e">
        <f>SUM($B$135:O135)</f>
        <v>#REF!</v>
      </c>
      <c r="P136" s="132" t="e">
        <f>SUM($B$135:P135)</f>
        <v>#REF!</v>
      </c>
      <c r="Q136" s="132" t="e">
        <f>SUM($B$135:Q135)</f>
        <v>#REF!</v>
      </c>
      <c r="R136" s="132" t="e">
        <f>SUM($B$135:R135)</f>
        <v>#REF!</v>
      </c>
      <c r="S136" s="132" t="e">
        <f>SUM($B$135:S135)</f>
        <v>#REF!</v>
      </c>
      <c r="T136" s="132" t="e">
        <f>SUM($B$135:T135)</f>
        <v>#REF!</v>
      </c>
      <c r="U136" s="132" t="e">
        <f>SUM($B$135:U135)</f>
        <v>#REF!</v>
      </c>
      <c r="V136" s="132" t="e">
        <f>SUM($B$135:V135)</f>
        <v>#REF!</v>
      </c>
      <c r="W136" s="132" t="e">
        <f>SUM($B$135:W135)</f>
        <v>#REF!</v>
      </c>
      <c r="X136" s="132" t="e">
        <f>SUM($B$135:X135)</f>
        <v>#REF!</v>
      </c>
      <c r="Y136" s="132" t="e">
        <f>SUM($B$135:Y135)</f>
        <v>#REF!</v>
      </c>
      <c r="Z136" s="132" t="e">
        <f>SUM($B$135:Z135)</f>
        <v>#REF!</v>
      </c>
      <c r="AA136" s="132" t="e">
        <f>SUM($B$135:AA135)</f>
        <v>#REF!</v>
      </c>
    </row>
    <row r="137" spans="1:27" customFormat="1" ht="15" customHeight="1" x14ac:dyDescent="0.25">
      <c r="A137" s="155" t="s">
        <v>240</v>
      </c>
      <c r="B137" s="156" t="s">
        <v>241</v>
      </c>
      <c r="C137" s="157" t="s">
        <v>241</v>
      </c>
      <c r="D137" s="157" t="e">
        <f>IF(D133&gt;0,(ABS(C133)/(ABS(C133)+D133)+D131),"-")</f>
        <v>#REF!</v>
      </c>
      <c r="E137" s="157" t="e">
        <f>IF(E133&gt;0,(ABS(D133)/(ABS(D133)+E133)+E131),"-")</f>
        <v>#REF!</v>
      </c>
      <c r="F137" s="157" t="e">
        <f>IF(F133&gt;0,(ABS(E133)/(ABS(E133)+F133)+F131),"-")</f>
        <v>#REF!</v>
      </c>
      <c r="G137" s="157" t="e">
        <f>IF(G133&gt;0,(ABS(F133)/(ABS(F133)+G133)+G131),"-")</f>
        <v>#REF!</v>
      </c>
      <c r="H137" s="157" t="e">
        <f t="shared" ref="H137:AA137" si="127">IF(H133&gt;0,(ABS(G133)/(ABS(G133)+H133)+H131),"-")</f>
        <v>#REF!</v>
      </c>
      <c r="I137" s="157" t="e">
        <f t="shared" si="127"/>
        <v>#REF!</v>
      </c>
      <c r="J137" s="157" t="e">
        <f t="shared" si="127"/>
        <v>#REF!</v>
      </c>
      <c r="K137" s="157" t="e">
        <f t="shared" si="127"/>
        <v>#REF!</v>
      </c>
      <c r="L137" s="157" t="e">
        <f t="shared" si="127"/>
        <v>#REF!</v>
      </c>
      <c r="M137" s="157" t="e">
        <f t="shared" si="127"/>
        <v>#REF!</v>
      </c>
      <c r="N137" s="157" t="e">
        <f t="shared" si="127"/>
        <v>#REF!</v>
      </c>
      <c r="O137" s="157" t="e">
        <f t="shared" si="127"/>
        <v>#REF!</v>
      </c>
      <c r="P137" s="157" t="e">
        <f t="shared" si="127"/>
        <v>#REF!</v>
      </c>
      <c r="Q137" s="157" t="e">
        <f t="shared" si="127"/>
        <v>#REF!</v>
      </c>
      <c r="R137" s="157" t="e">
        <f t="shared" si="127"/>
        <v>#REF!</v>
      </c>
      <c r="S137" s="157" t="e">
        <f t="shared" si="127"/>
        <v>#REF!</v>
      </c>
      <c r="T137" s="157" t="e">
        <f t="shared" si="127"/>
        <v>#REF!</v>
      </c>
      <c r="U137" s="157" t="e">
        <f t="shared" si="127"/>
        <v>#REF!</v>
      </c>
      <c r="V137" s="157" t="e">
        <f t="shared" si="127"/>
        <v>#REF!</v>
      </c>
      <c r="W137" s="157" t="e">
        <f t="shared" si="127"/>
        <v>#REF!</v>
      </c>
      <c r="X137" s="157" t="e">
        <f t="shared" si="127"/>
        <v>#REF!</v>
      </c>
      <c r="Y137" s="157" t="e">
        <f t="shared" si="127"/>
        <v>#REF!</v>
      </c>
      <c r="Z137" s="157" t="e">
        <f t="shared" si="127"/>
        <v>#REF!</v>
      </c>
      <c r="AA137" s="158">
        <f t="shared" si="127"/>
        <v>25.490196078431374</v>
      </c>
    </row>
    <row r="138" spans="1:27" customFormat="1" ht="15" customHeight="1" x14ac:dyDescent="0.25">
      <c r="A138" s="159" t="s">
        <v>242</v>
      </c>
      <c r="B138" s="160" t="s">
        <v>241</v>
      </c>
      <c r="C138" s="161" t="s">
        <v>241</v>
      </c>
      <c r="D138" s="161" t="e">
        <f>IF(D135&gt;0,(ABS(C135)/(ABS(C135)+D135)+D131),"-")</f>
        <v>#REF!</v>
      </c>
      <c r="E138" s="161" t="e">
        <f t="shared" ref="E138:AA138" si="128">IF(E135&gt;0,(ABS(D135)/(ABS(D135)+E135)+E131),"-")</f>
        <v>#REF!</v>
      </c>
      <c r="F138" s="161" t="e">
        <f t="shared" si="128"/>
        <v>#REF!</v>
      </c>
      <c r="G138" s="161" t="e">
        <f t="shared" si="128"/>
        <v>#REF!</v>
      </c>
      <c r="H138" s="161" t="e">
        <f t="shared" si="128"/>
        <v>#REF!</v>
      </c>
      <c r="I138" s="161" t="e">
        <f t="shared" si="128"/>
        <v>#REF!</v>
      </c>
      <c r="J138" s="161" t="e">
        <f t="shared" si="128"/>
        <v>#REF!</v>
      </c>
      <c r="K138" s="161" t="e">
        <f t="shared" si="128"/>
        <v>#REF!</v>
      </c>
      <c r="L138" s="161" t="e">
        <f t="shared" si="128"/>
        <v>#REF!</v>
      </c>
      <c r="M138" s="161" t="e">
        <f t="shared" si="128"/>
        <v>#REF!</v>
      </c>
      <c r="N138" s="161" t="e">
        <f t="shared" si="128"/>
        <v>#REF!</v>
      </c>
      <c r="O138" s="161" t="e">
        <f t="shared" si="128"/>
        <v>#REF!</v>
      </c>
      <c r="P138" s="161" t="e">
        <f t="shared" si="128"/>
        <v>#REF!</v>
      </c>
      <c r="Q138" s="161" t="e">
        <f t="shared" si="128"/>
        <v>#REF!</v>
      </c>
      <c r="R138" s="161" t="e">
        <f t="shared" si="128"/>
        <v>#REF!</v>
      </c>
      <c r="S138" s="161" t="e">
        <f t="shared" si="128"/>
        <v>#REF!</v>
      </c>
      <c r="T138" s="161" t="e">
        <f t="shared" si="128"/>
        <v>#REF!</v>
      </c>
      <c r="U138" s="161" t="e">
        <f t="shared" si="128"/>
        <v>#REF!</v>
      </c>
      <c r="V138" s="161" t="e">
        <f t="shared" si="128"/>
        <v>#REF!</v>
      </c>
      <c r="W138" s="161" t="e">
        <f t="shared" si="128"/>
        <v>#REF!</v>
      </c>
      <c r="X138" s="161" t="e">
        <f t="shared" si="128"/>
        <v>#REF!</v>
      </c>
      <c r="Y138" s="161" t="e">
        <f t="shared" si="128"/>
        <v>#REF!</v>
      </c>
      <c r="Z138" s="161" t="e">
        <f t="shared" si="128"/>
        <v>#REF!</v>
      </c>
      <c r="AA138" s="162">
        <f t="shared" si="128"/>
        <v>25.5</v>
      </c>
    </row>
    <row r="139" spans="1:27" customFormat="1" ht="15" customHeight="1" x14ac:dyDescent="0.25">
      <c r="A139" s="119"/>
      <c r="B139" s="119"/>
      <c r="C139" s="119"/>
      <c r="D139" s="119"/>
      <c r="E139" s="119"/>
      <c r="F139" s="119"/>
      <c r="G139" s="119"/>
      <c r="H139" s="119"/>
      <c r="I139" s="119"/>
      <c r="J139" s="119"/>
      <c r="K139" s="119"/>
      <c r="L139" s="119"/>
      <c r="M139" s="119"/>
      <c r="N139" s="119"/>
      <c r="O139" s="119"/>
      <c r="P139" s="119"/>
      <c r="Q139" s="119"/>
      <c r="R139" s="119"/>
      <c r="S139" s="119"/>
      <c r="T139" s="119"/>
      <c r="U139" s="119"/>
      <c r="V139" s="119"/>
      <c r="W139" s="119"/>
      <c r="X139" s="119"/>
      <c r="Y139" s="119"/>
      <c r="Z139" s="119"/>
      <c r="AA139" s="119"/>
    </row>
    <row r="140" spans="1:27" customFormat="1" ht="15" customHeight="1" x14ac:dyDescent="0.25">
      <c r="A140" s="183" t="s">
        <v>243</v>
      </c>
      <c r="B140" s="183"/>
      <c r="C140" s="183"/>
      <c r="D140" s="119"/>
      <c r="E140" s="119"/>
      <c r="F140" s="173">
        <v>0.06</v>
      </c>
      <c r="G140" s="119"/>
      <c r="H140" s="119"/>
      <c r="I140" s="119"/>
      <c r="J140" s="119"/>
      <c r="K140" s="119"/>
      <c r="L140" s="119"/>
      <c r="M140" s="119"/>
      <c r="N140" s="119"/>
      <c r="O140" s="119"/>
      <c r="P140" s="119"/>
      <c r="Q140" s="119"/>
      <c r="R140" s="119"/>
      <c r="S140" s="119"/>
      <c r="T140" s="119"/>
      <c r="U140" s="119"/>
      <c r="V140" s="119"/>
      <c r="W140" s="119"/>
      <c r="X140" s="119"/>
      <c r="Y140" s="119"/>
      <c r="Z140" s="119"/>
      <c r="AA140" s="119"/>
    </row>
    <row r="141" spans="1:27" customFormat="1" ht="15" customHeight="1" x14ac:dyDescent="0.25">
      <c r="A141" s="163" t="s">
        <v>220</v>
      </c>
      <c r="B141" s="164" t="s">
        <v>244</v>
      </c>
      <c r="C141" s="164" t="s">
        <v>245</v>
      </c>
      <c r="D141" s="165" t="s">
        <v>252</v>
      </c>
      <c r="E141" s="119"/>
      <c r="F141" s="119"/>
      <c r="G141" s="119"/>
      <c r="H141" s="119"/>
      <c r="I141" s="119"/>
      <c r="J141" s="119"/>
      <c r="K141" s="119"/>
      <c r="L141" s="119"/>
      <c r="M141" s="119"/>
      <c r="N141" s="119"/>
      <c r="O141" s="119"/>
      <c r="P141" s="119"/>
      <c r="Q141" s="119"/>
      <c r="R141" s="119"/>
      <c r="S141" s="119"/>
      <c r="T141" s="119"/>
      <c r="U141" s="119"/>
      <c r="V141" s="119"/>
      <c r="W141" s="119"/>
      <c r="X141" s="119"/>
      <c r="Y141" s="119"/>
      <c r="Z141" s="119"/>
      <c r="AA141" s="119"/>
    </row>
    <row r="142" spans="1:27" customFormat="1" ht="15" customHeight="1" x14ac:dyDescent="0.25">
      <c r="A142" s="166" t="s">
        <v>246</v>
      </c>
      <c r="B142" s="167" t="e">
        <f>G136</f>
        <v>#REF!</v>
      </c>
      <c r="C142" s="167" t="e">
        <f>L136</f>
        <v>#REF!</v>
      </c>
      <c r="D142" s="168" t="e">
        <f>Q136</f>
        <v>#REF!</v>
      </c>
      <c r="E142" s="119"/>
      <c r="F142" s="119"/>
      <c r="G142" s="119"/>
      <c r="H142" s="119"/>
      <c r="I142" s="119"/>
      <c r="J142" s="119"/>
      <c r="K142" s="119"/>
      <c r="L142" s="119"/>
      <c r="M142" s="119"/>
      <c r="N142" s="119"/>
      <c r="O142" s="119"/>
      <c r="P142" s="119"/>
      <c r="Q142" s="119"/>
      <c r="R142" s="119"/>
      <c r="S142" s="119"/>
      <c r="T142" s="119"/>
      <c r="U142" s="119"/>
      <c r="V142" s="119"/>
      <c r="W142" s="119"/>
      <c r="X142" s="119"/>
      <c r="Y142" s="119"/>
      <c r="Z142" s="119"/>
      <c r="AA142" s="119"/>
    </row>
    <row r="143" spans="1:27" customFormat="1" ht="15" customHeight="1" x14ac:dyDescent="0.25">
      <c r="A143" s="135" t="s">
        <v>247</v>
      </c>
      <c r="B143" s="169" t="e">
        <f>IF(MIRR(A133:G133,C96,C96)&lt;0,"–",MIRR(A133:G133,C96,C96))</f>
        <v>#REF!</v>
      </c>
      <c r="C143" s="170" t="e">
        <f>IF(MIRR(B133:L133,C96,C96)&lt;0,"–",MIRR(B133:L133,C96,C96))</f>
        <v>#REF!</v>
      </c>
      <c r="D143" s="171" t="e">
        <f>IF(MIRR(B133:Q133,F140,F140)&lt;0,"–",MIRR(B133:Q133,F140,F140))</f>
        <v>#REF!</v>
      </c>
      <c r="E143" s="119"/>
      <c r="F143" s="119"/>
      <c r="G143" s="119"/>
      <c r="H143" s="119"/>
      <c r="I143" s="119"/>
      <c r="J143" s="119"/>
      <c r="K143" s="119"/>
      <c r="L143" s="119"/>
      <c r="M143" s="119"/>
      <c r="N143" s="119"/>
      <c r="O143" s="119"/>
      <c r="P143" s="119"/>
      <c r="Q143" s="119"/>
      <c r="R143" s="119"/>
      <c r="S143" s="119"/>
      <c r="T143" s="119"/>
      <c r="U143" s="119"/>
      <c r="V143" s="119"/>
      <c r="W143" s="119"/>
      <c r="X143" s="119"/>
      <c r="Y143" s="119"/>
      <c r="Z143" s="119"/>
      <c r="AA143" s="119"/>
    </row>
    <row r="144" spans="1:27" customFormat="1" ht="15" customHeight="1" x14ac:dyDescent="0.25">
      <c r="A144" s="135" t="s">
        <v>248</v>
      </c>
      <c r="B144" s="133" t="e">
        <f>IF(MIN(B137:G137)=0,"–",MIN(B137:G137))</f>
        <v>#REF!</v>
      </c>
      <c r="C144" s="133" t="e">
        <f>IF(MIN(B137:L137)=0,"–",MIN(B137:L137))</f>
        <v>#REF!</v>
      </c>
      <c r="D144" s="134" t="e">
        <f>IF(MIN(B137:AA137)=0,"–",MIN(B137:AA137))</f>
        <v>#REF!</v>
      </c>
      <c r="E144" s="119"/>
      <c r="F144" s="119"/>
      <c r="G144" s="119"/>
      <c r="H144" s="119"/>
      <c r="I144" s="119"/>
      <c r="J144" s="119"/>
      <c r="K144" s="119"/>
      <c r="L144" s="119"/>
      <c r="M144" s="119"/>
      <c r="N144" s="119"/>
      <c r="O144" s="119"/>
      <c r="P144" s="119"/>
      <c r="Q144" s="119"/>
      <c r="R144" s="119"/>
      <c r="S144" s="119"/>
      <c r="T144" s="119"/>
      <c r="U144" s="119"/>
      <c r="V144" s="119"/>
      <c r="W144" s="119"/>
      <c r="X144" s="119"/>
      <c r="Y144" s="119"/>
      <c r="Z144" s="119"/>
      <c r="AA144" s="119"/>
    </row>
    <row r="145" spans="1:27" customFormat="1" ht="15" customHeight="1" x14ac:dyDescent="0.25">
      <c r="A145" s="135" t="s">
        <v>249</v>
      </c>
      <c r="B145" s="133" t="e">
        <f>IF(MIN(B138:G138)=0,"–",MIN(B138:G138))</f>
        <v>#REF!</v>
      </c>
      <c r="C145" s="133" t="e">
        <f>IF(MIN(B138:L138)=0,"–",MIN(B138:L138))</f>
        <v>#REF!</v>
      </c>
      <c r="D145" s="134" t="e">
        <f>IF(MIN(B138:AA138)=0,"–",MIN(B138:AA138))</f>
        <v>#REF!</v>
      </c>
      <c r="E145" s="119"/>
      <c r="F145" s="119"/>
      <c r="G145" s="119"/>
      <c r="H145" s="119"/>
      <c r="I145" s="119"/>
      <c r="J145" s="119"/>
      <c r="K145" s="119"/>
      <c r="L145" s="119"/>
      <c r="M145" s="119"/>
      <c r="N145" s="119"/>
      <c r="O145" s="119"/>
      <c r="P145" s="119"/>
      <c r="Q145" s="119"/>
      <c r="R145" s="119"/>
      <c r="S145" s="119"/>
      <c r="T145" s="119"/>
      <c r="U145" s="119"/>
      <c r="V145" s="119"/>
      <c r="W145" s="119"/>
      <c r="X145" s="119"/>
      <c r="Y145" s="119"/>
      <c r="Z145" s="119"/>
      <c r="AA145" s="119"/>
    </row>
    <row r="146" spans="1:27" customFormat="1" ht="15" customHeight="1" x14ac:dyDescent="0.25">
      <c r="A146" s="135" t="s">
        <v>250</v>
      </c>
      <c r="B146" s="133" t="e">
        <f>((SUM(B133:G133)+SUM(B124:G124))/SUM(B124:G124))</f>
        <v>#REF!</v>
      </c>
      <c r="C146" s="133" t="e">
        <f>((SUM(B133:L133)+SUM(B124:L124))/SUM(B124:L124))</f>
        <v>#REF!</v>
      </c>
      <c r="D146" s="134" t="e">
        <f>((SUM(B133:Q133)+SUM(B124:Q124))/SUM(B124:Q124))</f>
        <v>#REF!</v>
      </c>
      <c r="E146" s="119"/>
      <c r="F146" s="119"/>
      <c r="G146" s="119"/>
      <c r="H146" s="119"/>
      <c r="I146" s="119"/>
      <c r="J146" s="119"/>
      <c r="K146" s="119"/>
      <c r="L146" s="119"/>
      <c r="M146" s="119"/>
      <c r="N146" s="119"/>
      <c r="O146" s="119"/>
      <c r="P146" s="119"/>
      <c r="Q146" s="119"/>
      <c r="R146" s="119"/>
      <c r="S146" s="119"/>
      <c r="T146" s="119"/>
      <c r="U146" s="119"/>
      <c r="V146" s="119"/>
      <c r="W146" s="119"/>
      <c r="X146" s="119"/>
      <c r="Y146" s="119"/>
      <c r="Z146" s="119"/>
      <c r="AA146" s="119"/>
    </row>
    <row r="147" spans="1:27" customFormat="1" ht="15" customHeight="1" x14ac:dyDescent="0.25">
      <c r="A147" s="136" t="s">
        <v>251</v>
      </c>
      <c r="B147" s="138" t="e">
        <f>((SUM(B135:G135)+SUM(B127:G127))/SUM(B127:G127))</f>
        <v>#REF!</v>
      </c>
      <c r="C147" s="138" t="e">
        <f>((SUM(B135:L135)+SUM(B127:L127))/SUM(B127:L127))</f>
        <v>#REF!</v>
      </c>
      <c r="D147" s="139" t="e">
        <f>((SUM(B135:Q135)+SUM(B127:Q127))/SUM(B127:Q127))</f>
        <v>#REF!</v>
      </c>
      <c r="E147" s="119"/>
      <c r="F147" s="119"/>
      <c r="G147" s="119"/>
      <c r="H147" s="119"/>
      <c r="I147" s="119"/>
      <c r="J147" s="119"/>
      <c r="K147" s="119"/>
      <c r="L147" s="119"/>
      <c r="M147" s="119"/>
      <c r="N147" s="119"/>
      <c r="O147" s="119"/>
      <c r="P147" s="119"/>
      <c r="Q147" s="119"/>
      <c r="R147" s="119"/>
      <c r="S147" s="119"/>
      <c r="T147" s="119"/>
      <c r="U147" s="119"/>
      <c r="V147" s="119"/>
      <c r="W147" s="119"/>
      <c r="X147" s="119"/>
      <c r="Y147" s="119"/>
      <c r="Z147" s="119"/>
      <c r="AA147" s="119"/>
    </row>
  </sheetData>
  <mergeCells count="36">
    <mergeCell ref="A13:M13"/>
    <mergeCell ref="A15:M15"/>
    <mergeCell ref="A21:A23"/>
    <mergeCell ref="C21:G21"/>
    <mergeCell ref="A9:M9"/>
    <mergeCell ref="A10:M10"/>
    <mergeCell ref="A12:M12"/>
    <mergeCell ref="A8:C8"/>
    <mergeCell ref="A11:C11"/>
    <mergeCell ref="A1:M1"/>
    <mergeCell ref="A2:M2"/>
    <mergeCell ref="A3:M3"/>
    <mergeCell ref="A5:M5"/>
    <mergeCell ref="A7:M7"/>
    <mergeCell ref="N18:Z18"/>
    <mergeCell ref="A108:A109"/>
    <mergeCell ref="AA18:AM18"/>
    <mergeCell ref="A122:A123"/>
    <mergeCell ref="AN18:AR18"/>
    <mergeCell ref="A59:B59"/>
    <mergeCell ref="A131:A132"/>
    <mergeCell ref="A140:C140"/>
    <mergeCell ref="A14:C14"/>
    <mergeCell ref="A60:B60"/>
    <mergeCell ref="A61:B61"/>
    <mergeCell ref="A16:M16"/>
    <mergeCell ref="A58:B58"/>
    <mergeCell ref="A36:C36"/>
    <mergeCell ref="A54:E54"/>
    <mergeCell ref="B55:B57"/>
    <mergeCell ref="A56:A57"/>
    <mergeCell ref="A31:C31"/>
    <mergeCell ref="A32:C32"/>
    <mergeCell ref="D32:E32"/>
    <mergeCell ref="B21:B23"/>
    <mergeCell ref="A18:M18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F92"/>
  <sheetViews>
    <sheetView view="pageBreakPreview" topLeftCell="A28" zoomScale="85" zoomScaleNormal="70" zoomScaleSheetLayoutView="85" workbookViewId="0">
      <selection activeCell="A15" sqref="A15:AC15"/>
    </sheetView>
  </sheetViews>
  <sheetFormatPr defaultRowHeight="15.75" x14ac:dyDescent="0.25"/>
  <cols>
    <col min="1" max="1" width="9.140625" style="14"/>
    <col min="2" max="2" width="57.85546875" style="14" customWidth="1"/>
    <col min="3" max="3" width="13" style="14" customWidth="1"/>
    <col min="4" max="4" width="17.85546875" style="14" customWidth="1"/>
    <col min="5" max="5" width="20.42578125" style="14" customWidth="1"/>
    <col min="6" max="6" width="18.7109375" style="14" customWidth="1"/>
    <col min="7" max="7" width="12.85546875" style="15" customWidth="1"/>
    <col min="8" max="8" width="6.5703125" style="15" customWidth="1"/>
    <col min="9" max="9" width="5.42578125" style="15" customWidth="1"/>
    <col min="10" max="10" width="8.140625" style="15" customWidth="1"/>
    <col min="11" max="11" width="5.28515625" style="15" customWidth="1"/>
    <col min="12" max="12" width="6.7109375" style="14" customWidth="1"/>
    <col min="13" max="13" width="5.28515625" style="14" customWidth="1"/>
    <col min="14" max="14" width="8.5703125" style="14" customWidth="1"/>
    <col min="15" max="15" width="6.140625" style="14" customWidth="1"/>
    <col min="16" max="16" width="6.28515625" style="14" customWidth="1"/>
    <col min="17" max="19" width="6.140625" style="14" customWidth="1"/>
    <col min="20" max="20" width="6.28515625" style="14" customWidth="1"/>
    <col min="21" max="23" width="6.140625" style="14" customWidth="1"/>
    <col min="24" max="24" width="6.28515625" style="14" customWidth="1"/>
    <col min="25" max="27" width="6.140625" style="14" customWidth="1"/>
    <col min="28" max="28" width="13.140625" style="14" customWidth="1"/>
    <col min="29" max="29" width="24.85546875" style="14" customWidth="1"/>
    <col min="30" max="16384" width="9.140625" style="14"/>
  </cols>
  <sheetData>
    <row r="1" spans="1:29" ht="18.75" x14ac:dyDescent="0.25">
      <c r="A1" s="15"/>
      <c r="B1" s="15"/>
      <c r="C1" s="15"/>
      <c r="D1" s="15"/>
      <c r="E1" s="110" t="s">
        <v>199</v>
      </c>
      <c r="F1" s="15"/>
      <c r="L1" s="15"/>
      <c r="M1" s="15"/>
      <c r="AC1" s="12" t="s">
        <v>55</v>
      </c>
    </row>
    <row r="2" spans="1:29" ht="18.75" x14ac:dyDescent="0.3">
      <c r="A2" s="15"/>
      <c r="B2" s="15"/>
      <c r="C2" s="15"/>
      <c r="D2" s="15"/>
      <c r="E2" s="15"/>
      <c r="F2" s="15"/>
      <c r="L2" s="15"/>
      <c r="M2" s="15"/>
      <c r="AC2" s="4" t="s">
        <v>5</v>
      </c>
    </row>
    <row r="3" spans="1:29" ht="18.75" x14ac:dyDescent="0.3">
      <c r="A3" s="15"/>
      <c r="B3" s="15"/>
      <c r="C3" s="15"/>
      <c r="D3" s="15"/>
      <c r="E3" s="15"/>
      <c r="F3" s="15"/>
      <c r="L3" s="15"/>
      <c r="M3" s="15"/>
      <c r="AC3" s="4" t="s">
        <v>54</v>
      </c>
    </row>
    <row r="4" spans="1:29" ht="18.75" customHeight="1" x14ac:dyDescent="0.25">
      <c r="A4" s="203" t="e">
        <f>#REF!</f>
        <v>#REF!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</row>
    <row r="5" spans="1:29" ht="18.75" x14ac:dyDescent="0.3">
      <c r="A5" s="15"/>
      <c r="B5" s="15"/>
      <c r="C5" s="15"/>
      <c r="D5" s="15"/>
      <c r="E5" s="15"/>
      <c r="F5" s="15"/>
      <c r="L5" s="15"/>
      <c r="M5" s="15"/>
      <c r="AC5" s="4"/>
    </row>
    <row r="6" spans="1:29" ht="18.75" x14ac:dyDescent="0.25">
      <c r="A6" s="201" t="s">
        <v>4</v>
      </c>
      <c r="B6" s="201"/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</row>
    <row r="7" spans="1:29" ht="18.75" x14ac:dyDescent="0.25">
      <c r="A7" s="3"/>
      <c r="B7" s="3"/>
      <c r="C7" s="3"/>
      <c r="D7" s="3"/>
      <c r="E7" s="3"/>
      <c r="F7" s="3"/>
      <c r="G7" s="3"/>
      <c r="H7" s="3"/>
      <c r="I7" s="3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 x14ac:dyDescent="0.25">
      <c r="A8" s="208" t="e">
        <f>#REF!</f>
        <v>#REF!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16"/>
      <c r="AA8" s="216"/>
      <c r="AB8" s="216"/>
      <c r="AC8" s="216"/>
    </row>
    <row r="9" spans="1:29" ht="18.75" customHeight="1" x14ac:dyDescent="0.25">
      <c r="A9" s="187" t="s">
        <v>3</v>
      </c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7"/>
      <c r="W9" s="187"/>
      <c r="X9" s="187"/>
      <c r="Y9" s="187"/>
      <c r="Z9" s="187"/>
      <c r="AA9" s="187"/>
      <c r="AB9" s="187"/>
      <c r="AC9" s="187"/>
    </row>
    <row r="10" spans="1:29" ht="18.75" x14ac:dyDescent="0.25">
      <c r="A10" s="3"/>
      <c r="B10" s="3"/>
      <c r="C10" s="3"/>
      <c r="D10" s="3"/>
      <c r="E10" s="3"/>
      <c r="F10" s="3"/>
      <c r="G10" s="3"/>
      <c r="H10" s="3"/>
      <c r="I10" s="3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</row>
    <row r="11" spans="1:29" x14ac:dyDescent="0.25">
      <c r="A11" s="208" t="e">
        <f>#REF!</f>
        <v>#REF!</v>
      </c>
      <c r="B11" s="216"/>
      <c r="C11" s="216"/>
      <c r="D11" s="216"/>
      <c r="E11" s="216"/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16"/>
      <c r="Y11" s="216"/>
      <c r="Z11" s="216"/>
      <c r="AA11" s="216"/>
      <c r="AB11" s="216"/>
      <c r="AC11" s="216"/>
    </row>
    <row r="12" spans="1:29" x14ac:dyDescent="0.25">
      <c r="A12" s="187" t="s">
        <v>2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  <c r="AA12" s="187"/>
      <c r="AB12" s="187"/>
      <c r="AC12" s="187"/>
    </row>
    <row r="13" spans="1:29" ht="16.5" customHeight="1" x14ac:dyDescent="0.3">
      <c r="A13" s="1"/>
      <c r="B13" s="1"/>
      <c r="C13" s="1"/>
      <c r="D13" s="1"/>
      <c r="E13" s="1"/>
      <c r="F13" s="1"/>
      <c r="G13" s="1"/>
      <c r="H13" s="1"/>
      <c r="I13" s="1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</row>
    <row r="14" spans="1:29" x14ac:dyDescent="0.25">
      <c r="A14" s="208" t="e">
        <f>#REF!</f>
        <v>#REF!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</row>
    <row r="15" spans="1:29" ht="15.75" customHeight="1" x14ac:dyDescent="0.25">
      <c r="A15" s="187" t="s">
        <v>1</v>
      </c>
      <c r="B15" s="187"/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</row>
    <row r="16" spans="1:29" x14ac:dyDescent="0.25">
      <c r="A16" s="217"/>
      <c r="B16" s="217"/>
      <c r="C16" s="217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217"/>
      <c r="Y16" s="217"/>
      <c r="Z16" s="217"/>
      <c r="AA16" s="217"/>
      <c r="AB16" s="217"/>
      <c r="AC16" s="217"/>
    </row>
    <row r="17" spans="1:32" x14ac:dyDescent="0.25">
      <c r="A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</row>
    <row r="18" spans="1:32" x14ac:dyDescent="0.25">
      <c r="A18" s="222" t="s">
        <v>141</v>
      </c>
      <c r="B18" s="222"/>
      <c r="C18" s="222"/>
      <c r="D18" s="222"/>
      <c r="E18" s="222"/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</row>
    <row r="19" spans="1:32" x14ac:dyDescent="0.25">
      <c r="A19" s="15"/>
      <c r="B19" s="15"/>
      <c r="C19" s="15"/>
      <c r="D19" s="15"/>
      <c r="E19" s="15"/>
      <c r="F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</row>
    <row r="20" spans="1:32" ht="33" customHeight="1" x14ac:dyDescent="0.25">
      <c r="A20" s="218" t="s">
        <v>123</v>
      </c>
      <c r="B20" s="218" t="s">
        <v>122</v>
      </c>
      <c r="C20" s="211" t="s">
        <v>121</v>
      </c>
      <c r="D20" s="211"/>
      <c r="E20" s="221" t="s">
        <v>120</v>
      </c>
      <c r="F20" s="221"/>
      <c r="G20" s="218" t="s">
        <v>195</v>
      </c>
      <c r="H20" s="209" t="s">
        <v>196</v>
      </c>
      <c r="I20" s="210"/>
      <c r="J20" s="210"/>
      <c r="K20" s="210"/>
      <c r="L20" s="209" t="s">
        <v>197</v>
      </c>
      <c r="M20" s="210"/>
      <c r="N20" s="210"/>
      <c r="O20" s="210"/>
      <c r="P20" s="209" t="s">
        <v>198</v>
      </c>
      <c r="Q20" s="210"/>
      <c r="R20" s="210"/>
      <c r="S20" s="210"/>
      <c r="T20" s="209" t="s">
        <v>214</v>
      </c>
      <c r="U20" s="210"/>
      <c r="V20" s="210"/>
      <c r="W20" s="210"/>
      <c r="X20" s="209" t="s">
        <v>215</v>
      </c>
      <c r="Y20" s="210"/>
      <c r="Z20" s="210"/>
      <c r="AA20" s="210"/>
      <c r="AB20" s="223" t="s">
        <v>119</v>
      </c>
      <c r="AC20" s="224"/>
      <c r="AD20" s="39"/>
      <c r="AE20" s="39"/>
      <c r="AF20" s="39"/>
    </row>
    <row r="21" spans="1:32" ht="99.75" customHeight="1" x14ac:dyDescent="0.25">
      <c r="A21" s="219"/>
      <c r="B21" s="219"/>
      <c r="C21" s="211"/>
      <c r="D21" s="211"/>
      <c r="E21" s="221"/>
      <c r="F21" s="221"/>
      <c r="G21" s="219"/>
      <c r="H21" s="211" t="s">
        <v>0</v>
      </c>
      <c r="I21" s="211"/>
      <c r="J21" s="211" t="s">
        <v>118</v>
      </c>
      <c r="K21" s="211"/>
      <c r="L21" s="211" t="s">
        <v>0</v>
      </c>
      <c r="M21" s="211"/>
      <c r="N21" s="211" t="s">
        <v>118</v>
      </c>
      <c r="O21" s="211"/>
      <c r="P21" s="211" t="s">
        <v>0</v>
      </c>
      <c r="Q21" s="211"/>
      <c r="R21" s="211" t="s">
        <v>118</v>
      </c>
      <c r="S21" s="211"/>
      <c r="T21" s="211" t="s">
        <v>0</v>
      </c>
      <c r="U21" s="211"/>
      <c r="V21" s="211" t="s">
        <v>118</v>
      </c>
      <c r="W21" s="211"/>
      <c r="X21" s="211" t="s">
        <v>0</v>
      </c>
      <c r="Y21" s="211"/>
      <c r="Z21" s="211" t="s">
        <v>118</v>
      </c>
      <c r="AA21" s="211"/>
      <c r="AB21" s="225"/>
      <c r="AC21" s="226"/>
    </row>
    <row r="22" spans="1:32" ht="89.25" customHeight="1" x14ac:dyDescent="0.25">
      <c r="A22" s="220"/>
      <c r="B22" s="220"/>
      <c r="C22" s="36" t="s">
        <v>0</v>
      </c>
      <c r="D22" s="36" t="s">
        <v>114</v>
      </c>
      <c r="E22" s="38" t="s">
        <v>117</v>
      </c>
      <c r="F22" s="38" t="s">
        <v>116</v>
      </c>
      <c r="G22" s="220"/>
      <c r="H22" s="37" t="s">
        <v>138</v>
      </c>
      <c r="I22" s="37" t="s">
        <v>139</v>
      </c>
      <c r="J22" s="37" t="s">
        <v>138</v>
      </c>
      <c r="K22" s="37" t="s">
        <v>139</v>
      </c>
      <c r="L22" s="37" t="s">
        <v>138</v>
      </c>
      <c r="M22" s="37" t="s">
        <v>139</v>
      </c>
      <c r="N22" s="37" t="s">
        <v>138</v>
      </c>
      <c r="O22" s="37" t="s">
        <v>139</v>
      </c>
      <c r="P22" s="37" t="s">
        <v>138</v>
      </c>
      <c r="Q22" s="37" t="s">
        <v>139</v>
      </c>
      <c r="R22" s="37" t="s">
        <v>138</v>
      </c>
      <c r="S22" s="37" t="s">
        <v>139</v>
      </c>
      <c r="T22" s="37" t="s">
        <v>138</v>
      </c>
      <c r="U22" s="37" t="s">
        <v>139</v>
      </c>
      <c r="V22" s="37" t="s">
        <v>138</v>
      </c>
      <c r="W22" s="37" t="s">
        <v>139</v>
      </c>
      <c r="X22" s="37" t="s">
        <v>138</v>
      </c>
      <c r="Y22" s="37" t="s">
        <v>139</v>
      </c>
      <c r="Z22" s="37" t="s">
        <v>138</v>
      </c>
      <c r="AA22" s="37" t="s">
        <v>139</v>
      </c>
      <c r="AB22" s="36" t="s">
        <v>115</v>
      </c>
      <c r="AC22" s="36" t="s">
        <v>114</v>
      </c>
    </row>
    <row r="23" spans="1:32" ht="19.5" customHeight="1" x14ac:dyDescent="0.25">
      <c r="A23" s="28">
        <v>1</v>
      </c>
      <c r="B23" s="28">
        <v>2</v>
      </c>
      <c r="C23" s="28">
        <v>3</v>
      </c>
      <c r="D23" s="28">
        <v>4</v>
      </c>
      <c r="E23" s="28">
        <v>5</v>
      </c>
      <c r="F23" s="28">
        <v>6</v>
      </c>
      <c r="G23" s="45">
        <v>7</v>
      </c>
      <c r="H23" s="45">
        <v>8</v>
      </c>
      <c r="I23" s="45">
        <v>9</v>
      </c>
      <c r="J23" s="45">
        <v>10</v>
      </c>
      <c r="K23" s="45">
        <v>11</v>
      </c>
      <c r="L23" s="45">
        <v>12</v>
      </c>
      <c r="M23" s="45">
        <v>13</v>
      </c>
      <c r="N23" s="45">
        <v>14</v>
      </c>
      <c r="O23" s="45">
        <v>15</v>
      </c>
      <c r="P23" s="45">
        <v>16</v>
      </c>
      <c r="Q23" s="45">
        <v>17</v>
      </c>
      <c r="R23" s="45">
        <v>18</v>
      </c>
      <c r="S23" s="45">
        <v>19</v>
      </c>
      <c r="T23" s="111">
        <v>16</v>
      </c>
      <c r="U23" s="111">
        <v>17</v>
      </c>
      <c r="V23" s="111">
        <v>18</v>
      </c>
      <c r="W23" s="111">
        <v>19</v>
      </c>
      <c r="X23" s="111">
        <v>16</v>
      </c>
      <c r="Y23" s="111">
        <v>17</v>
      </c>
      <c r="Z23" s="111">
        <v>18</v>
      </c>
      <c r="AA23" s="111">
        <v>19</v>
      </c>
      <c r="AB23" s="45">
        <v>20</v>
      </c>
      <c r="AC23" s="45">
        <v>21</v>
      </c>
    </row>
    <row r="24" spans="1:32" ht="47.25" customHeight="1" x14ac:dyDescent="0.25">
      <c r="A24" s="33">
        <v>1</v>
      </c>
      <c r="B24" s="32" t="s">
        <v>113</v>
      </c>
      <c r="C24" s="32"/>
      <c r="D24" s="28"/>
      <c r="E24" s="26"/>
      <c r="F24" s="26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26"/>
    </row>
    <row r="25" spans="1:32" ht="24" customHeight="1" x14ac:dyDescent="0.25">
      <c r="A25" s="30" t="s">
        <v>112</v>
      </c>
      <c r="B25" s="13" t="s">
        <v>111</v>
      </c>
      <c r="C25" s="32"/>
      <c r="D25" s="28"/>
      <c r="E25" s="26"/>
      <c r="F25" s="26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26"/>
    </row>
    <row r="26" spans="1:32" x14ac:dyDescent="0.25">
      <c r="A26" s="30" t="s">
        <v>110</v>
      </c>
      <c r="B26" s="13" t="s">
        <v>109</v>
      </c>
      <c r="C26" s="13"/>
      <c r="D26" s="27"/>
      <c r="E26" s="27"/>
      <c r="F26" s="27"/>
      <c r="G26" s="28"/>
      <c r="H26" s="28"/>
      <c r="I26" s="28"/>
      <c r="J26" s="28"/>
      <c r="K26" s="28"/>
      <c r="L26" s="28"/>
      <c r="M26" s="28"/>
      <c r="N26" s="28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6"/>
    </row>
    <row r="27" spans="1:32" ht="31.5" x14ac:dyDescent="0.25">
      <c r="A27" s="30" t="s">
        <v>108</v>
      </c>
      <c r="B27" s="13" t="s">
        <v>137</v>
      </c>
      <c r="C27" s="107" t="e">
        <f>H27+L27+P27</f>
        <v>#REF!</v>
      </c>
      <c r="D27" s="108"/>
      <c r="E27" s="108"/>
      <c r="F27" s="108"/>
      <c r="G27" s="107"/>
      <c r="H27" s="107">
        <f>('Анализ эконом эффективности'!F51+'Анализ эконом эффективности'!F44)/1000</f>
        <v>0</v>
      </c>
      <c r="I27" s="107"/>
      <c r="J27" s="107"/>
      <c r="K27" s="107"/>
      <c r="L27" s="107" t="e">
        <f>('Анализ эконом эффективности'!G44+'Анализ эконом эффективности'!G51+'Анализ эконом эффективности'!B29)/1000</f>
        <v>#REF!</v>
      </c>
      <c r="M27" s="107"/>
      <c r="N27" s="107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 t="e">
        <f>C27</f>
        <v>#REF!</v>
      </c>
      <c r="AC27" s="109"/>
    </row>
    <row r="28" spans="1:32" x14ac:dyDescent="0.25">
      <c r="A28" s="30" t="s">
        <v>107</v>
      </c>
      <c r="B28" s="13" t="s">
        <v>106</v>
      </c>
      <c r="C28" s="13"/>
      <c r="D28" s="27"/>
      <c r="E28" s="27"/>
      <c r="F28" s="27"/>
      <c r="G28" s="13"/>
      <c r="H28" s="13"/>
      <c r="I28" s="13"/>
      <c r="J28" s="13"/>
      <c r="K28" s="13"/>
      <c r="L28" s="13"/>
      <c r="M28" s="13"/>
      <c r="N28" s="13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6"/>
    </row>
    <row r="29" spans="1:32" x14ac:dyDescent="0.25">
      <c r="A29" s="30" t="s">
        <v>105</v>
      </c>
      <c r="B29" s="34" t="s">
        <v>104</v>
      </c>
      <c r="C29" s="13"/>
      <c r="D29" s="27"/>
      <c r="E29" s="27"/>
      <c r="F29" s="27"/>
      <c r="G29" s="13"/>
      <c r="H29" s="13"/>
      <c r="I29" s="13"/>
      <c r="J29" s="13"/>
      <c r="K29" s="13"/>
      <c r="L29" s="13"/>
      <c r="M29" s="13"/>
      <c r="N29" s="13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6"/>
    </row>
    <row r="30" spans="1:32" ht="47.25" x14ac:dyDescent="0.25">
      <c r="A30" s="33" t="s">
        <v>53</v>
      </c>
      <c r="B30" s="32" t="s">
        <v>103</v>
      </c>
      <c r="C30" s="32"/>
      <c r="D30" s="28"/>
      <c r="E30" s="28"/>
      <c r="F30" s="28"/>
      <c r="G30" s="13"/>
      <c r="H30" s="13"/>
      <c r="I30" s="13"/>
      <c r="J30" s="13"/>
      <c r="K30" s="13"/>
      <c r="L30" s="13"/>
      <c r="M30" s="13"/>
      <c r="N30" s="13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6"/>
    </row>
    <row r="31" spans="1:32" x14ac:dyDescent="0.25">
      <c r="A31" s="33" t="s">
        <v>102</v>
      </c>
      <c r="B31" s="13" t="s">
        <v>101</v>
      </c>
      <c r="C31" s="32"/>
      <c r="D31" s="28"/>
      <c r="E31" s="28"/>
      <c r="F31" s="28"/>
      <c r="G31" s="13"/>
      <c r="H31" s="13"/>
      <c r="I31" s="13"/>
      <c r="J31" s="13"/>
      <c r="K31" s="13"/>
      <c r="L31" s="13"/>
      <c r="M31" s="13"/>
      <c r="N31" s="13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6"/>
    </row>
    <row r="32" spans="1:32" ht="31.5" x14ac:dyDescent="0.25">
      <c r="A32" s="33" t="s">
        <v>100</v>
      </c>
      <c r="B32" s="13" t="s">
        <v>99</v>
      </c>
      <c r="C32" s="32"/>
      <c r="D32" s="28"/>
      <c r="E32" s="28"/>
      <c r="F32" s="28"/>
      <c r="G32" s="13"/>
      <c r="H32" s="13"/>
      <c r="I32" s="13"/>
      <c r="J32" s="13"/>
      <c r="K32" s="13"/>
      <c r="L32" s="13"/>
      <c r="M32" s="13"/>
      <c r="N32" s="13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6"/>
    </row>
    <row r="33" spans="1:29" x14ac:dyDescent="0.25">
      <c r="A33" s="33" t="s">
        <v>98</v>
      </c>
      <c r="B33" s="13" t="s">
        <v>97</v>
      </c>
      <c r="C33" s="32"/>
      <c r="D33" s="28"/>
      <c r="E33" s="28"/>
      <c r="F33" s="28"/>
      <c r="G33" s="13"/>
      <c r="H33" s="13"/>
      <c r="I33" s="13"/>
      <c r="J33" s="13"/>
      <c r="K33" s="13"/>
      <c r="L33" s="13"/>
      <c r="M33" s="13"/>
      <c r="N33" s="13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6"/>
    </row>
    <row r="34" spans="1:29" x14ac:dyDescent="0.25">
      <c r="A34" s="33" t="s">
        <v>96</v>
      </c>
      <c r="B34" s="13" t="s">
        <v>95</v>
      </c>
      <c r="C34" s="32"/>
      <c r="D34" s="28"/>
      <c r="E34" s="28"/>
      <c r="F34" s="28"/>
      <c r="G34" s="13"/>
      <c r="H34" s="13"/>
      <c r="I34" s="13"/>
      <c r="J34" s="13"/>
      <c r="K34" s="13"/>
      <c r="L34" s="13"/>
      <c r="M34" s="13"/>
      <c r="N34" s="13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6"/>
    </row>
    <row r="35" spans="1:29" ht="31.5" x14ac:dyDescent="0.25">
      <c r="A35" s="33" t="s">
        <v>52</v>
      </c>
      <c r="B35" s="32" t="s">
        <v>94</v>
      </c>
      <c r="C35" s="13" t="s">
        <v>194</v>
      </c>
      <c r="D35" s="13" t="s">
        <v>194</v>
      </c>
      <c r="E35" s="13" t="s">
        <v>194</v>
      </c>
      <c r="F35" s="13" t="s">
        <v>194</v>
      </c>
      <c r="G35" s="13" t="s">
        <v>194</v>
      </c>
      <c r="H35" s="13" t="s">
        <v>194</v>
      </c>
      <c r="I35" s="13" t="s">
        <v>194</v>
      </c>
      <c r="J35" s="13" t="s">
        <v>194</v>
      </c>
      <c r="K35" s="13" t="s">
        <v>194</v>
      </c>
      <c r="L35" s="13" t="s">
        <v>194</v>
      </c>
      <c r="M35" s="13" t="s">
        <v>194</v>
      </c>
      <c r="N35" s="13" t="s">
        <v>194</v>
      </c>
      <c r="O35" s="13" t="s">
        <v>194</v>
      </c>
      <c r="P35" s="13" t="s">
        <v>194</v>
      </c>
      <c r="Q35" s="13" t="s">
        <v>194</v>
      </c>
      <c r="R35" s="13" t="s">
        <v>194</v>
      </c>
      <c r="S35" s="13" t="s">
        <v>194</v>
      </c>
      <c r="T35" s="13" t="s">
        <v>194</v>
      </c>
      <c r="U35" s="13" t="s">
        <v>194</v>
      </c>
      <c r="V35" s="13" t="s">
        <v>194</v>
      </c>
      <c r="W35" s="13" t="s">
        <v>194</v>
      </c>
      <c r="X35" s="13" t="s">
        <v>194</v>
      </c>
      <c r="Y35" s="13" t="s">
        <v>194</v>
      </c>
      <c r="Z35" s="13" t="s">
        <v>194</v>
      </c>
      <c r="AA35" s="13" t="s">
        <v>194</v>
      </c>
      <c r="AB35" s="13" t="s">
        <v>194</v>
      </c>
      <c r="AC35" s="13" t="s">
        <v>194</v>
      </c>
    </row>
    <row r="36" spans="1:29" ht="31.5" x14ac:dyDescent="0.25">
      <c r="A36" s="30" t="s">
        <v>93</v>
      </c>
      <c r="B36" s="29" t="s">
        <v>92</v>
      </c>
      <c r="C36" s="13" t="s">
        <v>194</v>
      </c>
      <c r="D36" s="13" t="s">
        <v>194</v>
      </c>
      <c r="E36" s="13" t="s">
        <v>194</v>
      </c>
      <c r="F36" s="13" t="s">
        <v>194</v>
      </c>
      <c r="G36" s="13" t="s">
        <v>194</v>
      </c>
      <c r="H36" s="13" t="s">
        <v>194</v>
      </c>
      <c r="I36" s="13" t="s">
        <v>194</v>
      </c>
      <c r="J36" s="13" t="s">
        <v>194</v>
      </c>
      <c r="K36" s="13" t="s">
        <v>194</v>
      </c>
      <c r="L36" s="13" t="s">
        <v>194</v>
      </c>
      <c r="M36" s="13" t="s">
        <v>194</v>
      </c>
      <c r="N36" s="13" t="s">
        <v>194</v>
      </c>
      <c r="O36" s="13" t="s">
        <v>194</v>
      </c>
      <c r="P36" s="13" t="s">
        <v>194</v>
      </c>
      <c r="Q36" s="13" t="s">
        <v>194</v>
      </c>
      <c r="R36" s="13" t="s">
        <v>194</v>
      </c>
      <c r="S36" s="13" t="s">
        <v>194</v>
      </c>
      <c r="T36" s="13" t="s">
        <v>194</v>
      </c>
      <c r="U36" s="13" t="s">
        <v>194</v>
      </c>
      <c r="V36" s="13" t="s">
        <v>194</v>
      </c>
      <c r="W36" s="13" t="s">
        <v>194</v>
      </c>
      <c r="X36" s="13" t="s">
        <v>194</v>
      </c>
      <c r="Y36" s="13" t="s">
        <v>194</v>
      </c>
      <c r="Z36" s="13" t="s">
        <v>194</v>
      </c>
      <c r="AA36" s="13" t="s">
        <v>194</v>
      </c>
      <c r="AB36" s="13" t="s">
        <v>194</v>
      </c>
      <c r="AC36" s="13" t="s">
        <v>194</v>
      </c>
    </row>
    <row r="37" spans="1:29" x14ac:dyDescent="0.25">
      <c r="A37" s="30" t="s">
        <v>91</v>
      </c>
      <c r="B37" s="29" t="s">
        <v>81</v>
      </c>
      <c r="C37" s="13" t="s">
        <v>194</v>
      </c>
      <c r="D37" s="13" t="s">
        <v>194</v>
      </c>
      <c r="E37" s="13" t="s">
        <v>194</v>
      </c>
      <c r="F37" s="13" t="s">
        <v>194</v>
      </c>
      <c r="G37" s="13" t="s">
        <v>194</v>
      </c>
      <c r="H37" s="13" t="s">
        <v>194</v>
      </c>
      <c r="I37" s="13" t="s">
        <v>194</v>
      </c>
      <c r="J37" s="13" t="s">
        <v>194</v>
      </c>
      <c r="K37" s="13" t="s">
        <v>194</v>
      </c>
      <c r="L37" s="13" t="s">
        <v>194</v>
      </c>
      <c r="M37" s="13" t="s">
        <v>194</v>
      </c>
      <c r="N37" s="13" t="s">
        <v>194</v>
      </c>
      <c r="O37" s="13" t="s">
        <v>194</v>
      </c>
      <c r="P37" s="13" t="s">
        <v>194</v>
      </c>
      <c r="Q37" s="13" t="s">
        <v>194</v>
      </c>
      <c r="R37" s="13" t="s">
        <v>194</v>
      </c>
      <c r="S37" s="13" t="s">
        <v>194</v>
      </c>
      <c r="T37" s="13" t="s">
        <v>194</v>
      </c>
      <c r="U37" s="13" t="s">
        <v>194</v>
      </c>
      <c r="V37" s="13" t="s">
        <v>194</v>
      </c>
      <c r="W37" s="13" t="s">
        <v>194</v>
      </c>
      <c r="X37" s="13" t="s">
        <v>194</v>
      </c>
      <c r="Y37" s="13" t="s">
        <v>194</v>
      </c>
      <c r="Z37" s="13" t="s">
        <v>194</v>
      </c>
      <c r="AA37" s="13" t="s">
        <v>194</v>
      </c>
      <c r="AB37" s="13" t="s">
        <v>194</v>
      </c>
      <c r="AC37" s="13" t="s">
        <v>194</v>
      </c>
    </row>
    <row r="38" spans="1:29" x14ac:dyDescent="0.25">
      <c r="A38" s="30" t="s">
        <v>90</v>
      </c>
      <c r="B38" s="29" t="s">
        <v>79</v>
      </c>
      <c r="C38" s="13" t="s">
        <v>194</v>
      </c>
      <c r="D38" s="13" t="s">
        <v>194</v>
      </c>
      <c r="E38" s="13" t="s">
        <v>194</v>
      </c>
      <c r="F38" s="13" t="s">
        <v>194</v>
      </c>
      <c r="G38" s="13" t="s">
        <v>194</v>
      </c>
      <c r="H38" s="13" t="s">
        <v>194</v>
      </c>
      <c r="I38" s="13" t="s">
        <v>194</v>
      </c>
      <c r="J38" s="13" t="s">
        <v>194</v>
      </c>
      <c r="K38" s="13" t="s">
        <v>194</v>
      </c>
      <c r="L38" s="13" t="s">
        <v>194</v>
      </c>
      <c r="M38" s="13" t="s">
        <v>194</v>
      </c>
      <c r="N38" s="13" t="s">
        <v>194</v>
      </c>
      <c r="O38" s="13" t="s">
        <v>194</v>
      </c>
      <c r="P38" s="13" t="s">
        <v>194</v>
      </c>
      <c r="Q38" s="13" t="s">
        <v>194</v>
      </c>
      <c r="R38" s="13" t="s">
        <v>194</v>
      </c>
      <c r="S38" s="13" t="s">
        <v>194</v>
      </c>
      <c r="T38" s="13" t="s">
        <v>194</v>
      </c>
      <c r="U38" s="13" t="s">
        <v>194</v>
      </c>
      <c r="V38" s="13" t="s">
        <v>194</v>
      </c>
      <c r="W38" s="13" t="s">
        <v>194</v>
      </c>
      <c r="X38" s="13" t="s">
        <v>194</v>
      </c>
      <c r="Y38" s="13" t="s">
        <v>194</v>
      </c>
      <c r="Z38" s="13" t="s">
        <v>194</v>
      </c>
      <c r="AA38" s="13" t="s">
        <v>194</v>
      </c>
      <c r="AB38" s="13" t="s">
        <v>194</v>
      </c>
      <c r="AC38" s="13" t="s">
        <v>194</v>
      </c>
    </row>
    <row r="39" spans="1:29" ht="31.5" x14ac:dyDescent="0.25">
      <c r="A39" s="30" t="s">
        <v>89</v>
      </c>
      <c r="B39" s="13" t="s">
        <v>77</v>
      </c>
      <c r="C39" s="13" t="s">
        <v>194</v>
      </c>
      <c r="D39" s="13" t="s">
        <v>194</v>
      </c>
      <c r="E39" s="13" t="s">
        <v>194</v>
      </c>
      <c r="F39" s="13" t="s">
        <v>194</v>
      </c>
      <c r="G39" s="13" t="s">
        <v>194</v>
      </c>
      <c r="H39" s="13" t="s">
        <v>194</v>
      </c>
      <c r="I39" s="13" t="s">
        <v>194</v>
      </c>
      <c r="J39" s="13" t="s">
        <v>194</v>
      </c>
      <c r="K39" s="13" t="s">
        <v>194</v>
      </c>
      <c r="L39" s="13" t="s">
        <v>194</v>
      </c>
      <c r="M39" s="13" t="s">
        <v>194</v>
      </c>
      <c r="N39" s="13" t="s">
        <v>194</v>
      </c>
      <c r="O39" s="13" t="s">
        <v>194</v>
      </c>
      <c r="P39" s="13" t="s">
        <v>194</v>
      </c>
      <c r="Q39" s="13" t="s">
        <v>194</v>
      </c>
      <c r="R39" s="13" t="s">
        <v>194</v>
      </c>
      <c r="S39" s="13" t="s">
        <v>194</v>
      </c>
      <c r="T39" s="13" t="s">
        <v>194</v>
      </c>
      <c r="U39" s="13" t="s">
        <v>194</v>
      </c>
      <c r="V39" s="13" t="s">
        <v>194</v>
      </c>
      <c r="W39" s="13" t="s">
        <v>194</v>
      </c>
      <c r="X39" s="13" t="s">
        <v>194</v>
      </c>
      <c r="Y39" s="13" t="s">
        <v>194</v>
      </c>
      <c r="Z39" s="13" t="s">
        <v>194</v>
      </c>
      <c r="AA39" s="13" t="s">
        <v>194</v>
      </c>
      <c r="AB39" s="13" t="s">
        <v>194</v>
      </c>
      <c r="AC39" s="13" t="s">
        <v>194</v>
      </c>
    </row>
    <row r="40" spans="1:29" ht="31.5" x14ac:dyDescent="0.25">
      <c r="A40" s="30" t="s">
        <v>88</v>
      </c>
      <c r="B40" s="13" t="s">
        <v>75</v>
      </c>
      <c r="C40" s="13" t="s">
        <v>194</v>
      </c>
      <c r="D40" s="13" t="s">
        <v>194</v>
      </c>
      <c r="E40" s="13" t="s">
        <v>194</v>
      </c>
      <c r="F40" s="13" t="s">
        <v>194</v>
      </c>
      <c r="G40" s="13" t="s">
        <v>194</v>
      </c>
      <c r="H40" s="13" t="s">
        <v>194</v>
      </c>
      <c r="I40" s="13" t="s">
        <v>194</v>
      </c>
      <c r="J40" s="13" t="s">
        <v>194</v>
      </c>
      <c r="K40" s="13" t="s">
        <v>194</v>
      </c>
      <c r="L40" s="13" t="s">
        <v>194</v>
      </c>
      <c r="M40" s="13" t="s">
        <v>194</v>
      </c>
      <c r="N40" s="13" t="s">
        <v>194</v>
      </c>
      <c r="O40" s="13" t="s">
        <v>194</v>
      </c>
      <c r="P40" s="13" t="s">
        <v>194</v>
      </c>
      <c r="Q40" s="13" t="s">
        <v>194</v>
      </c>
      <c r="R40" s="13" t="s">
        <v>194</v>
      </c>
      <c r="S40" s="13" t="s">
        <v>194</v>
      </c>
      <c r="T40" s="13" t="s">
        <v>194</v>
      </c>
      <c r="U40" s="13" t="s">
        <v>194</v>
      </c>
      <c r="V40" s="13" t="s">
        <v>194</v>
      </c>
      <c r="W40" s="13" t="s">
        <v>194</v>
      </c>
      <c r="X40" s="13" t="s">
        <v>194</v>
      </c>
      <c r="Y40" s="13" t="s">
        <v>194</v>
      </c>
      <c r="Z40" s="13" t="s">
        <v>194</v>
      </c>
      <c r="AA40" s="13" t="s">
        <v>194</v>
      </c>
      <c r="AB40" s="13" t="s">
        <v>194</v>
      </c>
      <c r="AC40" s="13" t="s">
        <v>194</v>
      </c>
    </row>
    <row r="41" spans="1:29" x14ac:dyDescent="0.25">
      <c r="A41" s="30" t="s">
        <v>87</v>
      </c>
      <c r="B41" s="13" t="s">
        <v>73</v>
      </c>
      <c r="C41" s="13" t="s">
        <v>194</v>
      </c>
      <c r="D41" s="13" t="s">
        <v>194</v>
      </c>
      <c r="E41" s="13" t="s">
        <v>194</v>
      </c>
      <c r="F41" s="13" t="s">
        <v>194</v>
      </c>
      <c r="G41" s="13" t="s">
        <v>194</v>
      </c>
      <c r="H41" s="13" t="s">
        <v>194</v>
      </c>
      <c r="I41" s="13" t="s">
        <v>194</v>
      </c>
      <c r="J41" s="13" t="s">
        <v>194</v>
      </c>
      <c r="K41" s="13" t="s">
        <v>194</v>
      </c>
      <c r="L41" s="13" t="s">
        <v>194</v>
      </c>
      <c r="M41" s="13" t="s">
        <v>194</v>
      </c>
      <c r="N41" s="13" t="s">
        <v>194</v>
      </c>
      <c r="O41" s="13" t="s">
        <v>194</v>
      </c>
      <c r="P41" s="13" t="s">
        <v>194</v>
      </c>
      <c r="Q41" s="13" t="s">
        <v>194</v>
      </c>
      <c r="R41" s="13" t="s">
        <v>194</v>
      </c>
      <c r="S41" s="13" t="s">
        <v>194</v>
      </c>
      <c r="T41" s="13" t="s">
        <v>194</v>
      </c>
      <c r="U41" s="13" t="s">
        <v>194</v>
      </c>
      <c r="V41" s="13" t="s">
        <v>194</v>
      </c>
      <c r="W41" s="13" t="s">
        <v>194</v>
      </c>
      <c r="X41" s="13" t="s">
        <v>194</v>
      </c>
      <c r="Y41" s="13" t="s">
        <v>194</v>
      </c>
      <c r="Z41" s="13" t="s">
        <v>194</v>
      </c>
      <c r="AA41" s="13" t="s">
        <v>194</v>
      </c>
      <c r="AB41" s="13" t="s">
        <v>194</v>
      </c>
      <c r="AC41" s="13" t="s">
        <v>194</v>
      </c>
    </row>
    <row r="42" spans="1:29" ht="18.75" x14ac:dyDescent="0.25">
      <c r="A42" s="30" t="s">
        <v>86</v>
      </c>
      <c r="B42" s="29" t="s">
        <v>71</v>
      </c>
      <c r="C42" s="13" t="s">
        <v>194</v>
      </c>
      <c r="D42" s="13" t="s">
        <v>194</v>
      </c>
      <c r="E42" s="13" t="s">
        <v>194</v>
      </c>
      <c r="F42" s="13" t="s">
        <v>194</v>
      </c>
      <c r="G42" s="13" t="s">
        <v>194</v>
      </c>
      <c r="H42" s="13" t="s">
        <v>194</v>
      </c>
      <c r="I42" s="13" t="s">
        <v>194</v>
      </c>
      <c r="J42" s="13" t="s">
        <v>194</v>
      </c>
      <c r="K42" s="13" t="s">
        <v>194</v>
      </c>
      <c r="L42" s="13" t="s">
        <v>194</v>
      </c>
      <c r="M42" s="13" t="s">
        <v>194</v>
      </c>
      <c r="N42" s="13" t="s">
        <v>194</v>
      </c>
      <c r="O42" s="13" t="s">
        <v>194</v>
      </c>
      <c r="P42" s="13" t="s">
        <v>194</v>
      </c>
      <c r="Q42" s="13" t="s">
        <v>194</v>
      </c>
      <c r="R42" s="13" t="s">
        <v>194</v>
      </c>
      <c r="S42" s="13" t="s">
        <v>194</v>
      </c>
      <c r="T42" s="13" t="s">
        <v>194</v>
      </c>
      <c r="U42" s="13" t="s">
        <v>194</v>
      </c>
      <c r="V42" s="13" t="s">
        <v>194</v>
      </c>
      <c r="W42" s="13" t="s">
        <v>194</v>
      </c>
      <c r="X42" s="13" t="s">
        <v>194</v>
      </c>
      <c r="Y42" s="13" t="s">
        <v>194</v>
      </c>
      <c r="Z42" s="13" t="s">
        <v>194</v>
      </c>
      <c r="AA42" s="13" t="s">
        <v>194</v>
      </c>
      <c r="AB42" s="13" t="s">
        <v>194</v>
      </c>
      <c r="AC42" s="13" t="s">
        <v>194</v>
      </c>
    </row>
    <row r="43" spans="1:29" x14ac:dyDescent="0.25">
      <c r="A43" s="33" t="s">
        <v>51</v>
      </c>
      <c r="B43" s="32" t="s">
        <v>85</v>
      </c>
      <c r="C43" s="13" t="s">
        <v>194</v>
      </c>
      <c r="D43" s="13" t="s">
        <v>194</v>
      </c>
      <c r="E43" s="13" t="s">
        <v>194</v>
      </c>
      <c r="F43" s="13" t="s">
        <v>194</v>
      </c>
      <c r="G43" s="13" t="s">
        <v>194</v>
      </c>
      <c r="H43" s="13" t="s">
        <v>194</v>
      </c>
      <c r="I43" s="13" t="s">
        <v>194</v>
      </c>
      <c r="J43" s="13" t="s">
        <v>194</v>
      </c>
      <c r="K43" s="13" t="s">
        <v>194</v>
      </c>
      <c r="L43" s="13" t="s">
        <v>194</v>
      </c>
      <c r="M43" s="13" t="s">
        <v>194</v>
      </c>
      <c r="N43" s="13" t="s">
        <v>194</v>
      </c>
      <c r="O43" s="13" t="s">
        <v>194</v>
      </c>
      <c r="P43" s="13" t="s">
        <v>194</v>
      </c>
      <c r="Q43" s="13" t="s">
        <v>194</v>
      </c>
      <c r="R43" s="13" t="s">
        <v>194</v>
      </c>
      <c r="S43" s="13" t="s">
        <v>194</v>
      </c>
      <c r="T43" s="13" t="s">
        <v>194</v>
      </c>
      <c r="U43" s="13" t="s">
        <v>194</v>
      </c>
      <c r="V43" s="13" t="s">
        <v>194</v>
      </c>
      <c r="W43" s="13" t="s">
        <v>194</v>
      </c>
      <c r="X43" s="13" t="s">
        <v>194</v>
      </c>
      <c r="Y43" s="13" t="s">
        <v>194</v>
      </c>
      <c r="Z43" s="13" t="s">
        <v>194</v>
      </c>
      <c r="AA43" s="13" t="s">
        <v>194</v>
      </c>
      <c r="AB43" s="13" t="s">
        <v>194</v>
      </c>
      <c r="AC43" s="13" t="s">
        <v>194</v>
      </c>
    </row>
    <row r="44" spans="1:29" x14ac:dyDescent="0.25">
      <c r="A44" s="30" t="s">
        <v>84</v>
      </c>
      <c r="B44" s="13" t="s">
        <v>83</v>
      </c>
      <c r="C44" s="13" t="s">
        <v>194</v>
      </c>
      <c r="D44" s="13" t="s">
        <v>194</v>
      </c>
      <c r="E44" s="13" t="s">
        <v>194</v>
      </c>
      <c r="F44" s="13" t="s">
        <v>194</v>
      </c>
      <c r="G44" s="13" t="s">
        <v>194</v>
      </c>
      <c r="H44" s="13" t="s">
        <v>194</v>
      </c>
      <c r="I44" s="13" t="s">
        <v>194</v>
      </c>
      <c r="J44" s="13" t="s">
        <v>194</v>
      </c>
      <c r="K44" s="13" t="s">
        <v>194</v>
      </c>
      <c r="L44" s="13" t="s">
        <v>194</v>
      </c>
      <c r="M44" s="13" t="s">
        <v>194</v>
      </c>
      <c r="N44" s="13" t="s">
        <v>194</v>
      </c>
      <c r="O44" s="13" t="s">
        <v>194</v>
      </c>
      <c r="P44" s="13" t="s">
        <v>194</v>
      </c>
      <c r="Q44" s="13" t="s">
        <v>194</v>
      </c>
      <c r="R44" s="13" t="s">
        <v>194</v>
      </c>
      <c r="S44" s="13" t="s">
        <v>194</v>
      </c>
      <c r="T44" s="13" t="s">
        <v>194</v>
      </c>
      <c r="U44" s="13" t="s">
        <v>194</v>
      </c>
      <c r="V44" s="13" t="s">
        <v>194</v>
      </c>
      <c r="W44" s="13" t="s">
        <v>194</v>
      </c>
      <c r="X44" s="13" t="s">
        <v>194</v>
      </c>
      <c r="Y44" s="13" t="s">
        <v>194</v>
      </c>
      <c r="Z44" s="13" t="s">
        <v>194</v>
      </c>
      <c r="AA44" s="13" t="s">
        <v>194</v>
      </c>
      <c r="AB44" s="13" t="s">
        <v>194</v>
      </c>
      <c r="AC44" s="13" t="s">
        <v>194</v>
      </c>
    </row>
    <row r="45" spans="1:29" x14ac:dyDescent="0.25">
      <c r="A45" s="30" t="s">
        <v>82</v>
      </c>
      <c r="B45" s="13" t="s">
        <v>81</v>
      </c>
      <c r="C45" s="13" t="s">
        <v>194</v>
      </c>
      <c r="D45" s="13" t="s">
        <v>194</v>
      </c>
      <c r="E45" s="13" t="s">
        <v>194</v>
      </c>
      <c r="F45" s="13" t="s">
        <v>194</v>
      </c>
      <c r="G45" s="13" t="s">
        <v>194</v>
      </c>
      <c r="H45" s="13" t="s">
        <v>194</v>
      </c>
      <c r="I45" s="13" t="s">
        <v>194</v>
      </c>
      <c r="J45" s="13" t="s">
        <v>194</v>
      </c>
      <c r="K45" s="13" t="s">
        <v>194</v>
      </c>
      <c r="L45" s="13" t="s">
        <v>194</v>
      </c>
      <c r="M45" s="13" t="s">
        <v>194</v>
      </c>
      <c r="N45" s="13" t="s">
        <v>194</v>
      </c>
      <c r="O45" s="13" t="s">
        <v>194</v>
      </c>
      <c r="P45" s="13" t="s">
        <v>194</v>
      </c>
      <c r="Q45" s="13" t="s">
        <v>194</v>
      </c>
      <c r="R45" s="13" t="s">
        <v>194</v>
      </c>
      <c r="S45" s="13" t="s">
        <v>194</v>
      </c>
      <c r="T45" s="13" t="s">
        <v>194</v>
      </c>
      <c r="U45" s="13" t="s">
        <v>194</v>
      </c>
      <c r="V45" s="13" t="s">
        <v>194</v>
      </c>
      <c r="W45" s="13" t="s">
        <v>194</v>
      </c>
      <c r="X45" s="13" t="s">
        <v>194</v>
      </c>
      <c r="Y45" s="13" t="s">
        <v>194</v>
      </c>
      <c r="Z45" s="13" t="s">
        <v>194</v>
      </c>
      <c r="AA45" s="13" t="s">
        <v>194</v>
      </c>
      <c r="AB45" s="13" t="s">
        <v>194</v>
      </c>
      <c r="AC45" s="13" t="s">
        <v>194</v>
      </c>
    </row>
    <row r="46" spans="1:29" x14ac:dyDescent="0.25">
      <c r="A46" s="30" t="s">
        <v>80</v>
      </c>
      <c r="B46" s="13" t="s">
        <v>79</v>
      </c>
      <c r="C46" s="13" t="s">
        <v>194</v>
      </c>
      <c r="D46" s="13" t="s">
        <v>194</v>
      </c>
      <c r="E46" s="13" t="s">
        <v>194</v>
      </c>
      <c r="F46" s="13" t="s">
        <v>194</v>
      </c>
      <c r="G46" s="13" t="s">
        <v>194</v>
      </c>
      <c r="H46" s="13" t="s">
        <v>194</v>
      </c>
      <c r="I46" s="13" t="s">
        <v>194</v>
      </c>
      <c r="J46" s="13" t="s">
        <v>194</v>
      </c>
      <c r="K46" s="13" t="s">
        <v>194</v>
      </c>
      <c r="L46" s="13" t="s">
        <v>194</v>
      </c>
      <c r="M46" s="13" t="s">
        <v>194</v>
      </c>
      <c r="N46" s="13" t="s">
        <v>194</v>
      </c>
      <c r="O46" s="13" t="s">
        <v>194</v>
      </c>
      <c r="P46" s="13" t="s">
        <v>194</v>
      </c>
      <c r="Q46" s="13" t="s">
        <v>194</v>
      </c>
      <c r="R46" s="13" t="s">
        <v>194</v>
      </c>
      <c r="S46" s="13" t="s">
        <v>194</v>
      </c>
      <c r="T46" s="13" t="s">
        <v>194</v>
      </c>
      <c r="U46" s="13" t="s">
        <v>194</v>
      </c>
      <c r="V46" s="13" t="s">
        <v>194</v>
      </c>
      <c r="W46" s="13" t="s">
        <v>194</v>
      </c>
      <c r="X46" s="13" t="s">
        <v>194</v>
      </c>
      <c r="Y46" s="13" t="s">
        <v>194</v>
      </c>
      <c r="Z46" s="13" t="s">
        <v>194</v>
      </c>
      <c r="AA46" s="13" t="s">
        <v>194</v>
      </c>
      <c r="AB46" s="13" t="s">
        <v>194</v>
      </c>
      <c r="AC46" s="13" t="s">
        <v>194</v>
      </c>
    </row>
    <row r="47" spans="1:29" ht="31.5" x14ac:dyDescent="0.25">
      <c r="A47" s="30" t="s">
        <v>78</v>
      </c>
      <c r="B47" s="13" t="s">
        <v>77</v>
      </c>
      <c r="C47" s="13" t="s">
        <v>194</v>
      </c>
      <c r="D47" s="13" t="s">
        <v>194</v>
      </c>
      <c r="E47" s="13" t="s">
        <v>194</v>
      </c>
      <c r="F47" s="13" t="s">
        <v>194</v>
      </c>
      <c r="G47" s="13" t="s">
        <v>194</v>
      </c>
      <c r="H47" s="13" t="s">
        <v>194</v>
      </c>
      <c r="I47" s="13" t="s">
        <v>194</v>
      </c>
      <c r="J47" s="13" t="s">
        <v>194</v>
      </c>
      <c r="K47" s="13" t="s">
        <v>194</v>
      </c>
      <c r="L47" s="13" t="s">
        <v>194</v>
      </c>
      <c r="M47" s="13" t="s">
        <v>194</v>
      </c>
      <c r="N47" s="13" t="s">
        <v>194</v>
      </c>
      <c r="O47" s="13" t="s">
        <v>194</v>
      </c>
      <c r="P47" s="13" t="s">
        <v>194</v>
      </c>
      <c r="Q47" s="13" t="s">
        <v>194</v>
      </c>
      <c r="R47" s="13" t="s">
        <v>194</v>
      </c>
      <c r="S47" s="13" t="s">
        <v>194</v>
      </c>
      <c r="T47" s="13" t="s">
        <v>194</v>
      </c>
      <c r="U47" s="13" t="s">
        <v>194</v>
      </c>
      <c r="V47" s="13" t="s">
        <v>194</v>
      </c>
      <c r="W47" s="13" t="s">
        <v>194</v>
      </c>
      <c r="X47" s="13" t="s">
        <v>194</v>
      </c>
      <c r="Y47" s="13" t="s">
        <v>194</v>
      </c>
      <c r="Z47" s="13" t="s">
        <v>194</v>
      </c>
      <c r="AA47" s="13" t="s">
        <v>194</v>
      </c>
      <c r="AB47" s="13" t="s">
        <v>194</v>
      </c>
      <c r="AC47" s="13" t="s">
        <v>194</v>
      </c>
    </row>
    <row r="48" spans="1:29" ht="31.5" x14ac:dyDescent="0.25">
      <c r="A48" s="30" t="s">
        <v>76</v>
      </c>
      <c r="B48" s="13" t="s">
        <v>75</v>
      </c>
      <c r="C48" s="13" t="s">
        <v>194</v>
      </c>
      <c r="D48" s="13" t="s">
        <v>194</v>
      </c>
      <c r="E48" s="13" t="s">
        <v>194</v>
      </c>
      <c r="F48" s="13" t="s">
        <v>194</v>
      </c>
      <c r="G48" s="13" t="s">
        <v>194</v>
      </c>
      <c r="H48" s="13" t="s">
        <v>194</v>
      </c>
      <c r="I48" s="13" t="s">
        <v>194</v>
      </c>
      <c r="J48" s="13" t="s">
        <v>194</v>
      </c>
      <c r="K48" s="13" t="s">
        <v>194</v>
      </c>
      <c r="L48" s="13" t="s">
        <v>194</v>
      </c>
      <c r="M48" s="13" t="s">
        <v>194</v>
      </c>
      <c r="N48" s="13" t="s">
        <v>194</v>
      </c>
      <c r="O48" s="13" t="s">
        <v>194</v>
      </c>
      <c r="P48" s="13" t="s">
        <v>194</v>
      </c>
      <c r="Q48" s="13" t="s">
        <v>194</v>
      </c>
      <c r="R48" s="13" t="s">
        <v>194</v>
      </c>
      <c r="S48" s="13" t="s">
        <v>194</v>
      </c>
      <c r="T48" s="13" t="s">
        <v>194</v>
      </c>
      <c r="U48" s="13" t="s">
        <v>194</v>
      </c>
      <c r="V48" s="13" t="s">
        <v>194</v>
      </c>
      <c r="W48" s="13" t="s">
        <v>194</v>
      </c>
      <c r="X48" s="13" t="s">
        <v>194</v>
      </c>
      <c r="Y48" s="13" t="s">
        <v>194</v>
      </c>
      <c r="Z48" s="13" t="s">
        <v>194</v>
      </c>
      <c r="AA48" s="13" t="s">
        <v>194</v>
      </c>
      <c r="AB48" s="13" t="s">
        <v>194</v>
      </c>
      <c r="AC48" s="13" t="s">
        <v>194</v>
      </c>
    </row>
    <row r="49" spans="1:29" x14ac:dyDescent="0.25">
      <c r="A49" s="30" t="s">
        <v>74</v>
      </c>
      <c r="B49" s="13" t="s">
        <v>73</v>
      </c>
      <c r="C49" s="13" t="s">
        <v>194</v>
      </c>
      <c r="D49" s="13" t="s">
        <v>194</v>
      </c>
      <c r="E49" s="13" t="s">
        <v>194</v>
      </c>
      <c r="F49" s="13" t="s">
        <v>194</v>
      </c>
      <c r="G49" s="13" t="s">
        <v>194</v>
      </c>
      <c r="H49" s="13" t="s">
        <v>194</v>
      </c>
      <c r="I49" s="13" t="s">
        <v>194</v>
      </c>
      <c r="J49" s="13" t="s">
        <v>194</v>
      </c>
      <c r="K49" s="13" t="s">
        <v>194</v>
      </c>
      <c r="L49" s="13" t="s">
        <v>194</v>
      </c>
      <c r="M49" s="13" t="s">
        <v>194</v>
      </c>
      <c r="N49" s="13" t="s">
        <v>194</v>
      </c>
      <c r="O49" s="13" t="s">
        <v>194</v>
      </c>
      <c r="P49" s="13" t="s">
        <v>194</v>
      </c>
      <c r="Q49" s="13" t="s">
        <v>194</v>
      </c>
      <c r="R49" s="13" t="s">
        <v>194</v>
      </c>
      <c r="S49" s="13" t="s">
        <v>194</v>
      </c>
      <c r="T49" s="13" t="s">
        <v>194</v>
      </c>
      <c r="U49" s="13" t="s">
        <v>194</v>
      </c>
      <c r="V49" s="13" t="s">
        <v>194</v>
      </c>
      <c r="W49" s="13" t="s">
        <v>194</v>
      </c>
      <c r="X49" s="13" t="s">
        <v>194</v>
      </c>
      <c r="Y49" s="13" t="s">
        <v>194</v>
      </c>
      <c r="Z49" s="13" t="s">
        <v>194</v>
      </c>
      <c r="AA49" s="13" t="s">
        <v>194</v>
      </c>
      <c r="AB49" s="13" t="s">
        <v>194</v>
      </c>
      <c r="AC49" s="13" t="s">
        <v>194</v>
      </c>
    </row>
    <row r="50" spans="1:29" ht="18.75" x14ac:dyDescent="0.25">
      <c r="A50" s="30" t="s">
        <v>72</v>
      </c>
      <c r="B50" s="29" t="s">
        <v>71</v>
      </c>
      <c r="C50" s="13" t="s">
        <v>194</v>
      </c>
      <c r="D50" s="13" t="s">
        <v>194</v>
      </c>
      <c r="E50" s="13" t="s">
        <v>194</v>
      </c>
      <c r="F50" s="13" t="s">
        <v>194</v>
      </c>
      <c r="G50" s="13" t="s">
        <v>194</v>
      </c>
      <c r="H50" s="13" t="s">
        <v>194</v>
      </c>
      <c r="I50" s="13" t="s">
        <v>194</v>
      </c>
      <c r="J50" s="13" t="s">
        <v>194</v>
      </c>
      <c r="K50" s="13" t="s">
        <v>194</v>
      </c>
      <c r="L50" s="13" t="s">
        <v>194</v>
      </c>
      <c r="M50" s="13" t="s">
        <v>194</v>
      </c>
      <c r="N50" s="13" t="s">
        <v>194</v>
      </c>
      <c r="O50" s="13" t="s">
        <v>194</v>
      </c>
      <c r="P50" s="13" t="s">
        <v>194</v>
      </c>
      <c r="Q50" s="13" t="s">
        <v>194</v>
      </c>
      <c r="R50" s="13" t="s">
        <v>194</v>
      </c>
      <c r="S50" s="13" t="s">
        <v>194</v>
      </c>
      <c r="T50" s="13" t="s">
        <v>194</v>
      </c>
      <c r="U50" s="13" t="s">
        <v>194</v>
      </c>
      <c r="V50" s="13" t="s">
        <v>194</v>
      </c>
      <c r="W50" s="13" t="s">
        <v>194</v>
      </c>
      <c r="X50" s="13" t="s">
        <v>194</v>
      </c>
      <c r="Y50" s="13" t="s">
        <v>194</v>
      </c>
      <c r="Z50" s="13" t="s">
        <v>194</v>
      </c>
      <c r="AA50" s="13" t="s">
        <v>194</v>
      </c>
      <c r="AB50" s="13" t="s">
        <v>194</v>
      </c>
      <c r="AC50" s="13" t="s">
        <v>194</v>
      </c>
    </row>
    <row r="51" spans="1:29" ht="35.25" customHeight="1" x14ac:dyDescent="0.25">
      <c r="A51" s="33" t="s">
        <v>50</v>
      </c>
      <c r="B51" s="32" t="s">
        <v>70</v>
      </c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</row>
    <row r="52" spans="1:29" x14ac:dyDescent="0.25">
      <c r="A52" s="30" t="s">
        <v>69</v>
      </c>
      <c r="B52" s="13" t="s">
        <v>68</v>
      </c>
      <c r="C52" s="32"/>
      <c r="D52" s="28"/>
      <c r="E52" s="28"/>
      <c r="F52" s="28"/>
      <c r="G52" s="13"/>
      <c r="H52" s="13"/>
      <c r="I52" s="13"/>
      <c r="J52" s="13"/>
      <c r="K52" s="13"/>
      <c r="L52" s="13"/>
      <c r="M52" s="13"/>
      <c r="N52" s="13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6"/>
    </row>
    <row r="53" spans="1:29" x14ac:dyDescent="0.25">
      <c r="A53" s="30" t="s">
        <v>67</v>
      </c>
      <c r="B53" s="13" t="s">
        <v>61</v>
      </c>
      <c r="C53" s="13"/>
      <c r="D53" s="28"/>
      <c r="E53" s="28"/>
      <c r="F53" s="28"/>
      <c r="G53" s="13"/>
      <c r="H53" s="13"/>
      <c r="I53" s="13"/>
      <c r="J53" s="13"/>
      <c r="K53" s="13"/>
      <c r="L53" s="13"/>
      <c r="M53" s="13"/>
      <c r="N53" s="13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6"/>
    </row>
    <row r="54" spans="1:29" x14ac:dyDescent="0.25">
      <c r="A54" s="30" t="s">
        <v>66</v>
      </c>
      <c r="B54" s="29" t="s">
        <v>60</v>
      </c>
      <c r="C54" s="29"/>
      <c r="D54" s="28"/>
      <c r="E54" s="28"/>
      <c r="F54" s="28"/>
      <c r="G54" s="13"/>
      <c r="H54" s="13"/>
      <c r="I54" s="13"/>
      <c r="J54" s="13"/>
      <c r="K54" s="13"/>
      <c r="L54" s="13"/>
      <c r="M54" s="13"/>
      <c r="N54" s="13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6"/>
    </row>
    <row r="55" spans="1:29" x14ac:dyDescent="0.25">
      <c r="A55" s="30" t="s">
        <v>65</v>
      </c>
      <c r="B55" s="29" t="s">
        <v>59</v>
      </c>
      <c r="C55" s="29"/>
      <c r="D55" s="28"/>
      <c r="E55" s="28"/>
      <c r="F55" s="28"/>
      <c r="G55" s="13"/>
      <c r="H55" s="13"/>
      <c r="I55" s="13"/>
      <c r="J55" s="13"/>
      <c r="K55" s="13"/>
      <c r="L55" s="13"/>
      <c r="M55" s="13"/>
      <c r="N55" s="13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6"/>
    </row>
    <row r="56" spans="1:29" x14ac:dyDescent="0.25">
      <c r="A56" s="30" t="s">
        <v>64</v>
      </c>
      <c r="B56" s="29" t="s">
        <v>58</v>
      </c>
      <c r="C56" s="29"/>
      <c r="D56" s="28"/>
      <c r="E56" s="28"/>
      <c r="F56" s="28"/>
      <c r="G56" s="13"/>
      <c r="H56" s="13"/>
      <c r="I56" s="13"/>
      <c r="J56" s="13"/>
      <c r="K56" s="13"/>
      <c r="L56" s="13"/>
      <c r="M56" s="13"/>
      <c r="N56" s="13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6"/>
    </row>
    <row r="57" spans="1:29" ht="18.75" x14ac:dyDescent="0.25">
      <c r="A57" s="30" t="s">
        <v>63</v>
      </c>
      <c r="B57" s="29" t="s">
        <v>57</v>
      </c>
      <c r="C57" s="29"/>
      <c r="D57" s="28"/>
      <c r="E57" s="28"/>
      <c r="F57" s="28"/>
      <c r="G57" s="13"/>
      <c r="H57" s="13"/>
      <c r="I57" s="13"/>
      <c r="J57" s="13"/>
      <c r="K57" s="13"/>
      <c r="L57" s="13"/>
      <c r="M57" s="13"/>
      <c r="N57" s="13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6"/>
    </row>
    <row r="58" spans="1:29" ht="36.75" customHeight="1" x14ac:dyDescent="0.25">
      <c r="A58" s="33" t="s">
        <v>49</v>
      </c>
      <c r="B58" s="42" t="s">
        <v>130</v>
      </c>
      <c r="C58" s="29"/>
      <c r="D58" s="28"/>
      <c r="E58" s="28"/>
      <c r="F58" s="28"/>
      <c r="G58" s="13"/>
      <c r="H58" s="13"/>
      <c r="I58" s="13"/>
      <c r="J58" s="13"/>
      <c r="K58" s="13"/>
      <c r="L58" s="13"/>
      <c r="M58" s="13"/>
      <c r="N58" s="13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6"/>
    </row>
    <row r="59" spans="1:29" x14ac:dyDescent="0.25">
      <c r="A59" s="33" t="s">
        <v>48</v>
      </c>
      <c r="B59" s="32" t="s">
        <v>62</v>
      </c>
      <c r="C59" s="28"/>
      <c r="D59" s="28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6"/>
    </row>
    <row r="60" spans="1:29" x14ac:dyDescent="0.25">
      <c r="A60" s="30" t="s">
        <v>124</v>
      </c>
      <c r="B60" s="31" t="s">
        <v>83</v>
      </c>
      <c r="C60" s="31"/>
      <c r="D60" s="28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6"/>
    </row>
    <row r="61" spans="1:29" x14ac:dyDescent="0.25">
      <c r="A61" s="30" t="s">
        <v>125</v>
      </c>
      <c r="B61" s="31" t="s">
        <v>81</v>
      </c>
      <c r="C61" s="31"/>
      <c r="D61" s="28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6"/>
    </row>
    <row r="62" spans="1:29" x14ac:dyDescent="0.25">
      <c r="A62" s="30" t="s">
        <v>126</v>
      </c>
      <c r="B62" s="31" t="s">
        <v>79</v>
      </c>
      <c r="C62" s="31"/>
      <c r="D62" s="28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6"/>
    </row>
    <row r="63" spans="1:29" x14ac:dyDescent="0.25">
      <c r="A63" s="30" t="s">
        <v>127</v>
      </c>
      <c r="B63" s="31" t="s">
        <v>129</v>
      </c>
      <c r="C63" s="31"/>
      <c r="D63" s="28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6"/>
    </row>
    <row r="64" spans="1:29" ht="18.75" x14ac:dyDescent="0.25">
      <c r="A64" s="30" t="s">
        <v>128</v>
      </c>
      <c r="B64" s="29" t="s">
        <v>57</v>
      </c>
      <c r="C64" s="29"/>
      <c r="D64" s="28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6"/>
    </row>
    <row r="65" spans="1:28" x14ac:dyDescent="0.25">
      <c r="A65" s="24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4"/>
      <c r="M65" s="24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</row>
    <row r="66" spans="1:28" ht="54" customHeight="1" x14ac:dyDescent="0.25">
      <c r="A66" s="15"/>
      <c r="B66" s="214"/>
      <c r="C66" s="214"/>
      <c r="D66" s="214"/>
      <c r="E66" s="214"/>
      <c r="F66" s="214"/>
      <c r="G66" s="214"/>
      <c r="H66" s="214"/>
      <c r="I66" s="214"/>
      <c r="J66" s="19"/>
      <c r="K66" s="19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</row>
    <row r="67" spans="1:28" x14ac:dyDescent="0.25">
      <c r="A67" s="15"/>
      <c r="B67" s="15"/>
      <c r="C67" s="15"/>
      <c r="D67" s="15"/>
      <c r="E67" s="15"/>
      <c r="F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</row>
    <row r="68" spans="1:28" ht="50.25" customHeight="1" x14ac:dyDescent="0.25">
      <c r="A68" s="15"/>
      <c r="B68" s="215"/>
      <c r="C68" s="215"/>
      <c r="D68" s="215"/>
      <c r="E68" s="215"/>
      <c r="F68" s="215"/>
      <c r="G68" s="215"/>
      <c r="H68" s="215"/>
      <c r="I68" s="215"/>
      <c r="J68" s="20"/>
      <c r="K68" s="20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</row>
    <row r="69" spans="1:28" x14ac:dyDescent="0.25">
      <c r="A69" s="15"/>
      <c r="B69" s="15"/>
      <c r="C69" s="15"/>
      <c r="D69" s="15"/>
      <c r="E69" s="15"/>
      <c r="F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</row>
    <row r="70" spans="1:28" ht="36.75" customHeight="1" x14ac:dyDescent="0.25">
      <c r="A70" s="15"/>
      <c r="B70" s="214"/>
      <c r="C70" s="214"/>
      <c r="D70" s="214"/>
      <c r="E70" s="214"/>
      <c r="F70" s="214"/>
      <c r="G70" s="214"/>
      <c r="H70" s="214"/>
      <c r="I70" s="214"/>
      <c r="J70" s="19"/>
      <c r="K70" s="19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</row>
    <row r="71" spans="1:28" x14ac:dyDescent="0.25">
      <c r="A71" s="15"/>
      <c r="B71" s="22"/>
      <c r="C71" s="22"/>
      <c r="D71" s="22"/>
      <c r="E71" s="22"/>
      <c r="F71" s="22"/>
      <c r="L71" s="15"/>
      <c r="M71" s="15"/>
      <c r="N71" s="21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</row>
    <row r="72" spans="1:28" ht="51" customHeight="1" x14ac:dyDescent="0.25">
      <c r="A72" s="15"/>
      <c r="B72" s="214"/>
      <c r="C72" s="214"/>
      <c r="D72" s="214"/>
      <c r="E72" s="214"/>
      <c r="F72" s="214"/>
      <c r="G72" s="214"/>
      <c r="H72" s="214"/>
      <c r="I72" s="214"/>
      <c r="J72" s="19"/>
      <c r="K72" s="19"/>
      <c r="L72" s="15"/>
      <c r="M72" s="15"/>
      <c r="N72" s="21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</row>
    <row r="73" spans="1:28" ht="32.25" customHeight="1" x14ac:dyDescent="0.25">
      <c r="A73" s="15"/>
      <c r="B73" s="215"/>
      <c r="C73" s="215"/>
      <c r="D73" s="215"/>
      <c r="E73" s="215"/>
      <c r="F73" s="215"/>
      <c r="G73" s="215"/>
      <c r="H73" s="215"/>
      <c r="I73" s="215"/>
      <c r="J73" s="20"/>
      <c r="K73" s="20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</row>
    <row r="74" spans="1:28" ht="51.75" customHeight="1" x14ac:dyDescent="0.25">
      <c r="A74" s="15"/>
      <c r="B74" s="214"/>
      <c r="C74" s="214"/>
      <c r="D74" s="214"/>
      <c r="E74" s="214"/>
      <c r="F74" s="214"/>
      <c r="G74" s="214"/>
      <c r="H74" s="214"/>
      <c r="I74" s="214"/>
      <c r="J74" s="19"/>
      <c r="K74" s="19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</row>
    <row r="75" spans="1:28" ht="21.75" customHeight="1" x14ac:dyDescent="0.25">
      <c r="A75" s="15"/>
      <c r="B75" s="212"/>
      <c r="C75" s="212"/>
      <c r="D75" s="212"/>
      <c r="E75" s="212"/>
      <c r="F75" s="212"/>
      <c r="G75" s="212"/>
      <c r="H75" s="212"/>
      <c r="I75" s="212"/>
      <c r="J75" s="18"/>
      <c r="K75" s="18"/>
      <c r="L75" s="17"/>
      <c r="M75" s="17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</row>
    <row r="76" spans="1:28" ht="23.25" customHeight="1" x14ac:dyDescent="0.25">
      <c r="A76" s="15"/>
      <c r="B76" s="17"/>
      <c r="C76" s="17"/>
      <c r="D76" s="17"/>
      <c r="E76" s="17"/>
      <c r="F76" s="17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</row>
    <row r="77" spans="1:28" ht="18.75" customHeight="1" x14ac:dyDescent="0.25">
      <c r="A77" s="15"/>
      <c r="B77" s="213"/>
      <c r="C77" s="213"/>
      <c r="D77" s="213"/>
      <c r="E77" s="213"/>
      <c r="F77" s="213"/>
      <c r="G77" s="213"/>
      <c r="H77" s="213"/>
      <c r="I77" s="213"/>
      <c r="J77" s="16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</row>
    <row r="78" spans="1:28" x14ac:dyDescent="0.25">
      <c r="A78" s="15"/>
      <c r="B78" s="15"/>
      <c r="C78" s="15"/>
      <c r="D78" s="15"/>
      <c r="E78" s="15"/>
      <c r="F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</row>
    <row r="79" spans="1:28" x14ac:dyDescent="0.25">
      <c r="A79" s="15"/>
      <c r="B79" s="15"/>
      <c r="C79" s="15"/>
      <c r="D79" s="15"/>
      <c r="E79" s="15"/>
      <c r="F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</row>
    <row r="80" spans="1:28" x14ac:dyDescent="0.25">
      <c r="G80" s="14"/>
      <c r="H80" s="14"/>
      <c r="I80" s="14"/>
      <c r="J80" s="14"/>
      <c r="K80" s="14"/>
    </row>
    <row r="81" spans="7:11" x14ac:dyDescent="0.25">
      <c r="G81" s="14"/>
      <c r="H81" s="14"/>
      <c r="I81" s="14"/>
      <c r="J81" s="14"/>
      <c r="K81" s="14"/>
    </row>
    <row r="82" spans="7:11" x14ac:dyDescent="0.25">
      <c r="G82" s="14"/>
      <c r="H82" s="14"/>
      <c r="I82" s="14"/>
      <c r="J82" s="14"/>
      <c r="K82" s="14"/>
    </row>
    <row r="83" spans="7:11" x14ac:dyDescent="0.25">
      <c r="G83" s="14"/>
      <c r="H83" s="14"/>
      <c r="I83" s="14"/>
      <c r="J83" s="14"/>
      <c r="K83" s="14"/>
    </row>
    <row r="84" spans="7:11" x14ac:dyDescent="0.25">
      <c r="G84" s="14"/>
      <c r="H84" s="14"/>
      <c r="I84" s="14"/>
      <c r="J84" s="14"/>
      <c r="K84" s="14"/>
    </row>
    <row r="85" spans="7:11" x14ac:dyDescent="0.25">
      <c r="G85" s="14"/>
      <c r="H85" s="14"/>
      <c r="I85" s="14"/>
      <c r="J85" s="14"/>
      <c r="K85" s="14"/>
    </row>
    <row r="86" spans="7:11" x14ac:dyDescent="0.25">
      <c r="G86" s="14"/>
      <c r="H86" s="14"/>
      <c r="I86" s="14"/>
      <c r="J86" s="14"/>
      <c r="K86" s="14"/>
    </row>
    <row r="87" spans="7:11" x14ac:dyDescent="0.25">
      <c r="G87" s="14"/>
      <c r="H87" s="14"/>
      <c r="I87" s="14"/>
      <c r="J87" s="14"/>
      <c r="K87" s="14"/>
    </row>
    <row r="88" spans="7:11" x14ac:dyDescent="0.25">
      <c r="G88" s="14"/>
      <c r="H88" s="14"/>
      <c r="I88" s="14"/>
      <c r="J88" s="14"/>
      <c r="K88" s="14"/>
    </row>
    <row r="89" spans="7:11" x14ac:dyDescent="0.25">
      <c r="G89" s="14"/>
      <c r="H89" s="14"/>
      <c r="I89" s="14"/>
      <c r="J89" s="14"/>
      <c r="K89" s="14"/>
    </row>
    <row r="90" spans="7:11" x14ac:dyDescent="0.25">
      <c r="G90" s="14"/>
      <c r="H90" s="14"/>
      <c r="I90" s="14"/>
      <c r="J90" s="14"/>
      <c r="K90" s="14"/>
    </row>
    <row r="91" spans="7:11" x14ac:dyDescent="0.25">
      <c r="G91" s="14"/>
      <c r="H91" s="14"/>
      <c r="I91" s="14"/>
      <c r="J91" s="14"/>
      <c r="K91" s="14"/>
    </row>
    <row r="92" spans="7:11" x14ac:dyDescent="0.25">
      <c r="G92" s="14"/>
      <c r="H92" s="14"/>
      <c r="I92" s="14"/>
      <c r="J92" s="14"/>
      <c r="K92" s="14"/>
    </row>
  </sheetData>
  <mergeCells count="39">
    <mergeCell ref="T20:W20"/>
    <mergeCell ref="T21:U21"/>
    <mergeCell ref="V21:W21"/>
    <mergeCell ref="X20:AA20"/>
    <mergeCell ref="X21:Y21"/>
    <mergeCell ref="Z21:AA21"/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AV26"/>
  <sheetViews>
    <sheetView tabSelected="1" view="pageBreakPreview" topLeftCell="AA13" zoomScale="85" zoomScaleSheetLayoutView="85" workbookViewId="0">
      <selection activeCell="E26" sqref="E26"/>
    </sheetView>
  </sheetViews>
  <sheetFormatPr defaultRowHeight="15" x14ac:dyDescent="0.25"/>
  <cols>
    <col min="1" max="1" width="6.140625" style="6" customWidth="1"/>
    <col min="2" max="2" width="23.140625" style="6" customWidth="1"/>
    <col min="3" max="3" width="13.85546875" style="6" customWidth="1"/>
    <col min="4" max="4" width="15.140625" style="6" customWidth="1"/>
    <col min="5" max="12" width="7.7109375" style="6" customWidth="1"/>
    <col min="13" max="15" width="10.7109375" style="6" customWidth="1"/>
    <col min="16" max="17" width="13.42578125" style="6" customWidth="1"/>
    <col min="18" max="18" width="17" style="6" customWidth="1"/>
    <col min="19" max="20" width="9.7109375" style="6" customWidth="1"/>
    <col min="21" max="21" width="11.42578125" style="6" customWidth="1"/>
    <col min="22" max="22" width="12.7109375" style="6" customWidth="1"/>
    <col min="23" max="25" width="10.7109375" style="6" customWidth="1"/>
    <col min="26" max="26" width="7.7109375" style="6" customWidth="1"/>
    <col min="27" max="30" width="10.7109375" style="6" customWidth="1"/>
    <col min="31" max="31" width="15.85546875" style="6" customWidth="1"/>
    <col min="32" max="32" width="11.7109375" style="6" customWidth="1"/>
    <col min="33" max="33" width="11.5703125" style="6" customWidth="1"/>
    <col min="34" max="35" width="9.7109375" style="6" customWidth="1"/>
    <col min="36" max="36" width="11.7109375" style="6" customWidth="1"/>
    <col min="37" max="37" width="12" style="6" customWidth="1"/>
    <col min="38" max="38" width="12.28515625" style="6" customWidth="1"/>
    <col min="39" max="41" width="9.7109375" style="6" customWidth="1"/>
    <col min="42" max="42" width="12.42578125" style="6" customWidth="1"/>
    <col min="43" max="43" width="12" style="6" customWidth="1"/>
    <col min="44" max="44" width="14.140625" style="6" customWidth="1"/>
    <col min="45" max="46" width="13.28515625" style="6" customWidth="1"/>
    <col min="47" max="47" width="10.7109375" style="6" customWidth="1"/>
    <col min="48" max="48" width="15.7109375" style="6" customWidth="1"/>
    <col min="49" max="16384" width="9.140625" style="6"/>
  </cols>
  <sheetData>
    <row r="1" spans="1:48" ht="18.75" x14ac:dyDescent="0.25">
      <c r="AV1" s="12" t="s">
        <v>55</v>
      </c>
    </row>
    <row r="2" spans="1:48" ht="18.75" x14ac:dyDescent="0.3">
      <c r="AV2" s="4" t="s">
        <v>5</v>
      </c>
    </row>
    <row r="3" spans="1:48" ht="18.75" x14ac:dyDescent="0.3">
      <c r="AV3" s="4" t="s">
        <v>54</v>
      </c>
    </row>
    <row r="4" spans="1:48" ht="18.75" x14ac:dyDescent="0.3">
      <c r="AV4" s="4"/>
    </row>
    <row r="5" spans="1:48" ht="18.75" customHeight="1" x14ac:dyDescent="0.25">
      <c r="A5" s="203" t="s">
        <v>257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P5" s="203"/>
      <c r="AQ5" s="203"/>
      <c r="AR5" s="203"/>
      <c r="AS5" s="203"/>
      <c r="AT5" s="203"/>
      <c r="AU5" s="203"/>
      <c r="AV5" s="203"/>
    </row>
    <row r="6" spans="1:48" ht="18.75" x14ac:dyDescent="0.3">
      <c r="AV6" s="4"/>
    </row>
    <row r="7" spans="1:48" ht="18.75" x14ac:dyDescent="0.25">
      <c r="A7" s="201" t="s">
        <v>4</v>
      </c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201"/>
      <c r="Y7" s="201"/>
      <c r="Z7" s="201"/>
      <c r="AA7" s="201"/>
      <c r="AB7" s="201"/>
      <c r="AC7" s="201"/>
      <c r="AD7" s="201"/>
      <c r="AE7" s="201"/>
      <c r="AF7" s="201"/>
      <c r="AG7" s="201"/>
      <c r="AH7" s="201"/>
      <c r="AI7" s="201"/>
      <c r="AJ7" s="201"/>
      <c r="AK7" s="201"/>
      <c r="AL7" s="201"/>
      <c r="AM7" s="201"/>
      <c r="AN7" s="201"/>
      <c r="AO7" s="201"/>
      <c r="AP7" s="201"/>
      <c r="AQ7" s="201"/>
      <c r="AR7" s="201"/>
      <c r="AS7" s="201"/>
      <c r="AT7" s="201"/>
      <c r="AU7" s="201"/>
      <c r="AV7" s="201"/>
    </row>
    <row r="8" spans="1:48" ht="18.75" x14ac:dyDescent="0.25">
      <c r="A8" s="201"/>
      <c r="B8" s="201"/>
      <c r="C8" s="201"/>
      <c r="D8" s="201"/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201"/>
      <c r="R8" s="201"/>
      <c r="S8" s="201"/>
      <c r="T8" s="201"/>
      <c r="U8" s="201"/>
      <c r="V8" s="201"/>
      <c r="W8" s="201"/>
      <c r="X8" s="201"/>
      <c r="Y8" s="201"/>
      <c r="Z8" s="201"/>
      <c r="AA8" s="201"/>
      <c r="AB8" s="201"/>
      <c r="AC8" s="201"/>
      <c r="AD8" s="201"/>
      <c r="AE8" s="201"/>
      <c r="AF8" s="201"/>
      <c r="AG8" s="201"/>
      <c r="AH8" s="201"/>
      <c r="AI8" s="201"/>
      <c r="AJ8" s="201"/>
      <c r="AK8" s="201"/>
      <c r="AL8" s="201"/>
      <c r="AM8" s="201"/>
      <c r="AN8" s="201"/>
      <c r="AO8" s="201"/>
      <c r="AP8" s="201"/>
      <c r="AQ8" s="201"/>
      <c r="AR8" s="201"/>
      <c r="AS8" s="201"/>
      <c r="AT8" s="201"/>
      <c r="AU8" s="201"/>
      <c r="AV8" s="201"/>
    </row>
    <row r="9" spans="1:48" x14ac:dyDescent="0.25">
      <c r="A9" s="208" t="s">
        <v>200</v>
      </c>
      <c r="B9" s="216"/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/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</row>
    <row r="10" spans="1:48" ht="15.75" x14ac:dyDescent="0.25">
      <c r="A10" s="187" t="s">
        <v>3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7"/>
      <c r="X10" s="187"/>
      <c r="Y10" s="187"/>
      <c r="Z10" s="187"/>
      <c r="AA10" s="187"/>
      <c r="AB10" s="187"/>
      <c r="AC10" s="187"/>
      <c r="AD10" s="187"/>
      <c r="AE10" s="187"/>
      <c r="AF10" s="187"/>
      <c r="AG10" s="187"/>
      <c r="AH10" s="187"/>
      <c r="AI10" s="187"/>
      <c r="AJ10" s="187"/>
      <c r="AK10" s="187"/>
      <c r="AL10" s="187"/>
      <c r="AM10" s="187"/>
      <c r="AN10" s="187"/>
      <c r="AO10" s="187"/>
      <c r="AP10" s="187"/>
      <c r="AQ10" s="187"/>
      <c r="AR10" s="187"/>
      <c r="AS10" s="187"/>
      <c r="AT10" s="187"/>
      <c r="AU10" s="187"/>
      <c r="AV10" s="187"/>
    </row>
    <row r="11" spans="1:48" ht="18.75" x14ac:dyDescent="0.25">
      <c r="A11" s="201"/>
      <c r="B11" s="201"/>
      <c r="C11" s="201"/>
      <c r="D11" s="201"/>
      <c r="E11" s="201"/>
      <c r="F11" s="201"/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201"/>
      <c r="W11" s="201"/>
      <c r="X11" s="201"/>
      <c r="Y11" s="201"/>
      <c r="Z11" s="201"/>
      <c r="AA11" s="201"/>
      <c r="AB11" s="201"/>
      <c r="AC11" s="201"/>
      <c r="AD11" s="201"/>
      <c r="AE11" s="201"/>
      <c r="AF11" s="201"/>
      <c r="AG11" s="201"/>
      <c r="AH11" s="201"/>
      <c r="AI11" s="201"/>
      <c r="AJ11" s="201"/>
      <c r="AK11" s="201"/>
      <c r="AL11" s="201"/>
      <c r="AM11" s="201"/>
      <c r="AN11" s="201"/>
      <c r="AO11" s="201"/>
      <c r="AP11" s="201"/>
      <c r="AQ11" s="201"/>
      <c r="AR11" s="201"/>
      <c r="AS11" s="201"/>
      <c r="AT11" s="201"/>
      <c r="AU11" s="201"/>
      <c r="AV11" s="201"/>
    </row>
    <row r="12" spans="1:48" x14ac:dyDescent="0.25">
      <c r="A12" s="208" t="s">
        <v>255</v>
      </c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C12" s="216"/>
      <c r="AD12" s="216"/>
      <c r="AE12" s="216"/>
      <c r="AF12" s="216"/>
      <c r="AG12" s="216"/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</row>
    <row r="13" spans="1:48" ht="15.75" x14ac:dyDescent="0.25">
      <c r="A13" s="187" t="s">
        <v>2</v>
      </c>
      <c r="B13" s="187"/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7"/>
      <c r="Q13" s="187"/>
      <c r="R13" s="187"/>
      <c r="S13" s="187"/>
      <c r="T13" s="187"/>
      <c r="U13" s="187"/>
      <c r="V13" s="187"/>
      <c r="W13" s="187"/>
      <c r="X13" s="187"/>
      <c r="Y13" s="187"/>
      <c r="Z13" s="187"/>
      <c r="AA13" s="187"/>
      <c r="AB13" s="187"/>
      <c r="AC13" s="187"/>
      <c r="AD13" s="187"/>
      <c r="AE13" s="187"/>
      <c r="AF13" s="187"/>
      <c r="AG13" s="187"/>
      <c r="AH13" s="187"/>
      <c r="AI13" s="187"/>
      <c r="AJ13" s="187"/>
      <c r="AK13" s="187"/>
      <c r="AL13" s="187"/>
      <c r="AM13" s="187"/>
      <c r="AN13" s="187"/>
      <c r="AO13" s="187"/>
      <c r="AP13" s="187"/>
      <c r="AQ13" s="187"/>
      <c r="AR13" s="187"/>
      <c r="AS13" s="187"/>
      <c r="AT13" s="187"/>
      <c r="AU13" s="187"/>
      <c r="AV13" s="187"/>
    </row>
    <row r="14" spans="1:48" ht="18.75" x14ac:dyDescent="0.25">
      <c r="A14" s="184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  <c r="AF14" s="184"/>
      <c r="AG14" s="184"/>
      <c r="AH14" s="184"/>
      <c r="AI14" s="184"/>
      <c r="AJ14" s="184"/>
      <c r="AK14" s="184"/>
      <c r="AL14" s="184"/>
      <c r="AM14" s="184"/>
      <c r="AN14" s="184"/>
      <c r="AO14" s="184"/>
      <c r="AP14" s="184"/>
      <c r="AQ14" s="184"/>
      <c r="AR14" s="184"/>
      <c r="AS14" s="184"/>
      <c r="AT14" s="184"/>
      <c r="AU14" s="184"/>
      <c r="AV14" s="184"/>
    </row>
    <row r="15" spans="1:48" x14ac:dyDescent="0.25">
      <c r="A15" s="208" t="s">
        <v>256</v>
      </c>
      <c r="B15" s="216"/>
      <c r="C15" s="216"/>
      <c r="D15" s="216"/>
      <c r="E15" s="216"/>
      <c r="F15" s="216"/>
      <c r="G15" s="216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16"/>
      <c r="Y15" s="216"/>
      <c r="Z15" s="216"/>
      <c r="AA15" s="216"/>
      <c r="AB15" s="216"/>
      <c r="AC15" s="216"/>
      <c r="AD15" s="216"/>
      <c r="AE15" s="216"/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</row>
    <row r="16" spans="1:48" ht="15.75" x14ac:dyDescent="0.25">
      <c r="A16" s="187" t="s">
        <v>1</v>
      </c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  <c r="AD16" s="187"/>
      <c r="AE16" s="187"/>
      <c r="AF16" s="187"/>
      <c r="AG16" s="187"/>
      <c r="AH16" s="187"/>
      <c r="AI16" s="187"/>
      <c r="AJ16" s="187"/>
      <c r="AK16" s="187"/>
      <c r="AL16" s="187"/>
      <c r="AM16" s="187"/>
      <c r="AN16" s="187"/>
      <c r="AO16" s="187"/>
      <c r="AP16" s="187"/>
      <c r="AQ16" s="187"/>
      <c r="AR16" s="187"/>
      <c r="AS16" s="187"/>
      <c r="AT16" s="187"/>
      <c r="AU16" s="187"/>
      <c r="AV16" s="187"/>
    </row>
    <row r="17" spans="1:48" x14ac:dyDescent="0.25">
      <c r="A17" s="252"/>
      <c r="B17" s="252"/>
      <c r="C17" s="252"/>
      <c r="D17" s="252"/>
      <c r="E17" s="252"/>
      <c r="F17" s="252"/>
      <c r="G17" s="252"/>
      <c r="H17" s="252"/>
      <c r="I17" s="252"/>
      <c r="J17" s="252"/>
      <c r="K17" s="252"/>
      <c r="L17" s="252"/>
      <c r="M17" s="252"/>
      <c r="N17" s="252"/>
      <c r="O17" s="252"/>
      <c r="P17" s="252"/>
      <c r="Q17" s="252"/>
      <c r="R17" s="252"/>
      <c r="S17" s="252"/>
      <c r="T17" s="252"/>
      <c r="U17" s="252"/>
      <c r="V17" s="252"/>
      <c r="W17" s="252"/>
      <c r="X17" s="252"/>
      <c r="Y17" s="252"/>
      <c r="Z17" s="252"/>
      <c r="AA17" s="252"/>
      <c r="AB17" s="252"/>
      <c r="AC17" s="252"/>
      <c r="AD17" s="252"/>
      <c r="AE17" s="252"/>
      <c r="AF17" s="252"/>
      <c r="AG17" s="252"/>
      <c r="AH17" s="252"/>
      <c r="AI17" s="252"/>
      <c r="AJ17" s="252"/>
      <c r="AK17" s="252"/>
      <c r="AL17" s="252"/>
      <c r="AM17" s="252"/>
      <c r="AN17" s="252"/>
      <c r="AO17" s="252"/>
      <c r="AP17" s="252"/>
      <c r="AQ17" s="252"/>
      <c r="AR17" s="252"/>
      <c r="AS17" s="252"/>
      <c r="AT17" s="252"/>
      <c r="AU17" s="252"/>
      <c r="AV17" s="252"/>
    </row>
    <row r="18" spans="1:48" ht="14.25" customHeight="1" x14ac:dyDescent="0.25">
      <c r="A18" s="252"/>
      <c r="B18" s="252"/>
      <c r="C18" s="252"/>
      <c r="D18" s="252"/>
      <c r="E18" s="252"/>
      <c r="F18" s="252"/>
      <c r="G18" s="252"/>
      <c r="H18" s="252"/>
      <c r="I18" s="252"/>
      <c r="J18" s="252"/>
      <c r="K18" s="252"/>
      <c r="L18" s="252"/>
      <c r="M18" s="252"/>
      <c r="N18" s="252"/>
      <c r="O18" s="252"/>
      <c r="P18" s="252"/>
      <c r="Q18" s="252"/>
      <c r="R18" s="252"/>
      <c r="S18" s="252"/>
      <c r="T18" s="252"/>
      <c r="U18" s="252"/>
      <c r="V18" s="252"/>
      <c r="W18" s="252"/>
      <c r="X18" s="252"/>
      <c r="Y18" s="252"/>
      <c r="Z18" s="252"/>
      <c r="AA18" s="252"/>
      <c r="AB18" s="252"/>
      <c r="AC18" s="252"/>
      <c r="AD18" s="252"/>
      <c r="AE18" s="252"/>
      <c r="AF18" s="252"/>
      <c r="AG18" s="252"/>
      <c r="AH18" s="252"/>
      <c r="AI18" s="252"/>
      <c r="AJ18" s="252"/>
      <c r="AK18" s="252"/>
      <c r="AL18" s="252"/>
      <c r="AM18" s="252"/>
      <c r="AN18" s="252"/>
      <c r="AO18" s="252"/>
      <c r="AP18" s="252"/>
      <c r="AQ18" s="252"/>
      <c r="AR18" s="252"/>
      <c r="AS18" s="252"/>
      <c r="AT18" s="252"/>
      <c r="AU18" s="252"/>
      <c r="AV18" s="252"/>
    </row>
    <row r="19" spans="1:48" x14ac:dyDescent="0.25">
      <c r="A19" s="252"/>
      <c r="B19" s="252"/>
      <c r="C19" s="252"/>
      <c r="D19" s="252"/>
      <c r="E19" s="252"/>
      <c r="F19" s="252"/>
      <c r="G19" s="252"/>
      <c r="H19" s="252"/>
      <c r="I19" s="252"/>
      <c r="J19" s="252"/>
      <c r="K19" s="252"/>
      <c r="L19" s="252"/>
      <c r="M19" s="252"/>
      <c r="N19" s="252"/>
      <c r="O19" s="252"/>
      <c r="P19" s="252"/>
      <c r="Q19" s="252"/>
      <c r="R19" s="252"/>
      <c r="S19" s="252"/>
      <c r="T19" s="252"/>
      <c r="U19" s="252"/>
      <c r="V19" s="252"/>
      <c r="W19" s="252"/>
      <c r="X19" s="252"/>
      <c r="Y19" s="252"/>
      <c r="Z19" s="252"/>
      <c r="AA19" s="252"/>
      <c r="AB19" s="252"/>
      <c r="AC19" s="252"/>
      <c r="AD19" s="252"/>
      <c r="AE19" s="252"/>
      <c r="AF19" s="252"/>
      <c r="AG19" s="252"/>
      <c r="AH19" s="252"/>
      <c r="AI19" s="252"/>
      <c r="AJ19" s="252"/>
      <c r="AK19" s="252"/>
      <c r="AL19" s="252"/>
      <c r="AM19" s="252"/>
      <c r="AN19" s="252"/>
      <c r="AO19" s="252"/>
      <c r="AP19" s="252"/>
      <c r="AQ19" s="252"/>
      <c r="AR19" s="252"/>
      <c r="AS19" s="252"/>
      <c r="AT19" s="252"/>
      <c r="AU19" s="252"/>
      <c r="AV19" s="252"/>
    </row>
    <row r="20" spans="1:48" s="11" customFormat="1" x14ac:dyDescent="0.25">
      <c r="A20" s="253"/>
      <c r="B20" s="253"/>
      <c r="C20" s="253"/>
      <c r="D20" s="253"/>
      <c r="E20" s="253"/>
      <c r="F20" s="253"/>
      <c r="G20" s="253"/>
      <c r="H20" s="253"/>
      <c r="I20" s="253"/>
      <c r="J20" s="253"/>
      <c r="K20" s="253"/>
      <c r="L20" s="253"/>
      <c r="M20" s="253"/>
      <c r="N20" s="253"/>
      <c r="O20" s="253"/>
      <c r="P20" s="253"/>
      <c r="Q20" s="253"/>
      <c r="R20" s="253"/>
      <c r="S20" s="253"/>
      <c r="T20" s="253"/>
      <c r="U20" s="253"/>
      <c r="V20" s="253"/>
      <c r="W20" s="253"/>
      <c r="X20" s="253"/>
      <c r="Y20" s="253"/>
      <c r="Z20" s="253"/>
      <c r="AA20" s="253"/>
      <c r="AB20" s="253"/>
      <c r="AC20" s="253"/>
      <c r="AD20" s="253"/>
      <c r="AE20" s="253"/>
      <c r="AF20" s="253"/>
      <c r="AG20" s="253"/>
      <c r="AH20" s="253"/>
      <c r="AI20" s="253"/>
      <c r="AJ20" s="253"/>
      <c r="AK20" s="253"/>
      <c r="AL20" s="253"/>
      <c r="AM20" s="253"/>
      <c r="AN20" s="253"/>
      <c r="AO20" s="253"/>
      <c r="AP20" s="253"/>
      <c r="AQ20" s="253"/>
      <c r="AR20" s="253"/>
      <c r="AS20" s="253"/>
      <c r="AT20" s="253"/>
      <c r="AU20" s="253"/>
      <c r="AV20" s="253"/>
    </row>
    <row r="21" spans="1:48" s="11" customFormat="1" x14ac:dyDescent="0.25">
      <c r="A21" s="241" t="s">
        <v>142</v>
      </c>
      <c r="B21" s="241"/>
      <c r="C21" s="241"/>
      <c r="D21" s="241"/>
      <c r="E21" s="241"/>
      <c r="F21" s="241"/>
      <c r="G21" s="241"/>
      <c r="H21" s="241"/>
      <c r="I21" s="241"/>
      <c r="J21" s="241"/>
      <c r="K21" s="241"/>
      <c r="L21" s="241"/>
      <c r="M21" s="241"/>
      <c r="N21" s="241"/>
      <c r="O21" s="241"/>
      <c r="P21" s="241"/>
      <c r="Q21" s="241"/>
      <c r="R21" s="241"/>
      <c r="S21" s="241"/>
      <c r="T21" s="241"/>
      <c r="U21" s="241"/>
      <c r="V21" s="241"/>
      <c r="W21" s="241"/>
      <c r="X21" s="241"/>
      <c r="Y21" s="241"/>
      <c r="Z21" s="241"/>
      <c r="AA21" s="241"/>
      <c r="AB21" s="241"/>
      <c r="AC21" s="241"/>
      <c r="AD21" s="241"/>
      <c r="AE21" s="241"/>
      <c r="AF21" s="241"/>
      <c r="AG21" s="241"/>
      <c r="AH21" s="241"/>
      <c r="AI21" s="241"/>
      <c r="AJ21" s="241"/>
      <c r="AK21" s="241"/>
      <c r="AL21" s="241"/>
      <c r="AM21" s="241"/>
      <c r="AN21" s="241"/>
      <c r="AO21" s="241"/>
      <c r="AP21" s="241"/>
      <c r="AQ21" s="241"/>
      <c r="AR21" s="241"/>
      <c r="AS21" s="241"/>
      <c r="AT21" s="241"/>
      <c r="AU21" s="241"/>
      <c r="AV21" s="241"/>
    </row>
    <row r="22" spans="1:48" s="11" customFormat="1" ht="58.5" customHeight="1" x14ac:dyDescent="0.25">
      <c r="A22" s="232" t="s">
        <v>47</v>
      </c>
      <c r="B22" s="243" t="s">
        <v>19</v>
      </c>
      <c r="C22" s="232" t="s">
        <v>46</v>
      </c>
      <c r="D22" s="232" t="s">
        <v>45</v>
      </c>
      <c r="E22" s="246" t="s">
        <v>143</v>
      </c>
      <c r="F22" s="247"/>
      <c r="G22" s="247"/>
      <c r="H22" s="247"/>
      <c r="I22" s="247"/>
      <c r="J22" s="247"/>
      <c r="K22" s="247"/>
      <c r="L22" s="248"/>
      <c r="M22" s="232" t="s">
        <v>44</v>
      </c>
      <c r="N22" s="232" t="s">
        <v>43</v>
      </c>
      <c r="O22" s="232" t="s">
        <v>42</v>
      </c>
      <c r="P22" s="227" t="s">
        <v>131</v>
      </c>
      <c r="Q22" s="227" t="s">
        <v>41</v>
      </c>
      <c r="R22" s="227" t="s">
        <v>40</v>
      </c>
      <c r="S22" s="227" t="s">
        <v>39</v>
      </c>
      <c r="T22" s="227"/>
      <c r="U22" s="249" t="s">
        <v>38</v>
      </c>
      <c r="V22" s="249" t="s">
        <v>37</v>
      </c>
      <c r="W22" s="227" t="s">
        <v>36</v>
      </c>
      <c r="X22" s="227" t="s">
        <v>35</v>
      </c>
      <c r="Y22" s="227" t="s">
        <v>34</v>
      </c>
      <c r="Z22" s="234" t="s">
        <v>33</v>
      </c>
      <c r="AA22" s="227" t="s">
        <v>32</v>
      </c>
      <c r="AB22" s="227" t="s">
        <v>31</v>
      </c>
      <c r="AC22" s="227" t="s">
        <v>30</v>
      </c>
      <c r="AD22" s="227" t="s">
        <v>29</v>
      </c>
      <c r="AE22" s="227" t="s">
        <v>28</v>
      </c>
      <c r="AF22" s="227" t="s">
        <v>27</v>
      </c>
      <c r="AG22" s="227"/>
      <c r="AH22" s="227"/>
      <c r="AI22" s="227"/>
      <c r="AJ22" s="227"/>
      <c r="AK22" s="227"/>
      <c r="AL22" s="227" t="s">
        <v>26</v>
      </c>
      <c r="AM22" s="227"/>
      <c r="AN22" s="227"/>
      <c r="AO22" s="227"/>
      <c r="AP22" s="227" t="s">
        <v>25</v>
      </c>
      <c r="AQ22" s="227"/>
      <c r="AR22" s="227" t="s">
        <v>24</v>
      </c>
      <c r="AS22" s="227" t="s">
        <v>23</v>
      </c>
      <c r="AT22" s="227" t="s">
        <v>22</v>
      </c>
      <c r="AU22" s="227" t="s">
        <v>21</v>
      </c>
      <c r="AV22" s="235" t="s">
        <v>20</v>
      </c>
    </row>
    <row r="23" spans="1:48" s="11" customFormat="1" ht="64.5" customHeight="1" x14ac:dyDescent="0.25">
      <c r="A23" s="242"/>
      <c r="B23" s="244"/>
      <c r="C23" s="242"/>
      <c r="D23" s="242"/>
      <c r="E23" s="237" t="s">
        <v>18</v>
      </c>
      <c r="F23" s="228" t="s">
        <v>61</v>
      </c>
      <c r="G23" s="228" t="s">
        <v>60</v>
      </c>
      <c r="H23" s="228" t="s">
        <v>59</v>
      </c>
      <c r="I23" s="230" t="s">
        <v>134</v>
      </c>
      <c r="J23" s="230" t="s">
        <v>135</v>
      </c>
      <c r="K23" s="230" t="s">
        <v>136</v>
      </c>
      <c r="L23" s="228" t="s">
        <v>56</v>
      </c>
      <c r="M23" s="242"/>
      <c r="N23" s="242"/>
      <c r="O23" s="242"/>
      <c r="P23" s="227"/>
      <c r="Q23" s="227"/>
      <c r="R23" s="227"/>
      <c r="S23" s="239" t="s">
        <v>0</v>
      </c>
      <c r="T23" s="239" t="s">
        <v>6</v>
      </c>
      <c r="U23" s="249"/>
      <c r="V23" s="249"/>
      <c r="W23" s="227"/>
      <c r="X23" s="227"/>
      <c r="Y23" s="227"/>
      <c r="Z23" s="227"/>
      <c r="AA23" s="227"/>
      <c r="AB23" s="227"/>
      <c r="AC23" s="227"/>
      <c r="AD23" s="227"/>
      <c r="AE23" s="227"/>
      <c r="AF23" s="227" t="s">
        <v>17</v>
      </c>
      <c r="AG23" s="227"/>
      <c r="AH23" s="227" t="s">
        <v>16</v>
      </c>
      <c r="AI23" s="227"/>
      <c r="AJ23" s="232" t="s">
        <v>15</v>
      </c>
      <c r="AK23" s="232" t="s">
        <v>14</v>
      </c>
      <c r="AL23" s="232" t="s">
        <v>13</v>
      </c>
      <c r="AM23" s="232" t="s">
        <v>12</v>
      </c>
      <c r="AN23" s="232" t="s">
        <v>11</v>
      </c>
      <c r="AO23" s="232" t="s">
        <v>10</v>
      </c>
      <c r="AP23" s="232" t="s">
        <v>9</v>
      </c>
      <c r="AQ23" s="250" t="s">
        <v>6</v>
      </c>
      <c r="AR23" s="227"/>
      <c r="AS23" s="227"/>
      <c r="AT23" s="227"/>
      <c r="AU23" s="227"/>
      <c r="AV23" s="236"/>
    </row>
    <row r="24" spans="1:48" s="11" customFormat="1" ht="96.75" customHeight="1" x14ac:dyDescent="0.25">
      <c r="A24" s="233"/>
      <c r="B24" s="245"/>
      <c r="C24" s="233"/>
      <c r="D24" s="233"/>
      <c r="E24" s="238"/>
      <c r="F24" s="229"/>
      <c r="G24" s="229"/>
      <c r="H24" s="229"/>
      <c r="I24" s="231"/>
      <c r="J24" s="231"/>
      <c r="K24" s="231"/>
      <c r="L24" s="229"/>
      <c r="M24" s="233"/>
      <c r="N24" s="233"/>
      <c r="O24" s="233"/>
      <c r="P24" s="227"/>
      <c r="Q24" s="227"/>
      <c r="R24" s="227"/>
      <c r="S24" s="240"/>
      <c r="T24" s="240"/>
      <c r="U24" s="249"/>
      <c r="V24" s="249"/>
      <c r="W24" s="227"/>
      <c r="X24" s="227"/>
      <c r="Y24" s="227"/>
      <c r="Z24" s="227"/>
      <c r="AA24" s="227"/>
      <c r="AB24" s="227"/>
      <c r="AC24" s="227"/>
      <c r="AD24" s="227"/>
      <c r="AE24" s="227"/>
      <c r="AF24" s="43" t="s">
        <v>8</v>
      </c>
      <c r="AG24" s="43" t="s">
        <v>7</v>
      </c>
      <c r="AH24" s="44" t="s">
        <v>0</v>
      </c>
      <c r="AI24" s="44" t="s">
        <v>6</v>
      </c>
      <c r="AJ24" s="233"/>
      <c r="AK24" s="233"/>
      <c r="AL24" s="233"/>
      <c r="AM24" s="233"/>
      <c r="AN24" s="233"/>
      <c r="AO24" s="233"/>
      <c r="AP24" s="233"/>
      <c r="AQ24" s="251"/>
      <c r="AR24" s="227"/>
      <c r="AS24" s="227"/>
      <c r="AT24" s="227"/>
      <c r="AU24" s="227"/>
      <c r="AV24" s="236"/>
    </row>
    <row r="25" spans="1:48" s="7" customFormat="1" ht="11.25" x14ac:dyDescent="0.2">
      <c r="A25" s="10">
        <v>1</v>
      </c>
      <c r="B25" s="10">
        <v>2</v>
      </c>
      <c r="C25" s="10">
        <v>4</v>
      </c>
      <c r="D25" s="10">
        <v>5</v>
      </c>
      <c r="E25" s="10">
        <v>6</v>
      </c>
      <c r="F25" s="10">
        <f>E25+1</f>
        <v>7</v>
      </c>
      <c r="G25" s="10">
        <f t="shared" ref="G25:H25" si="0">F25+1</f>
        <v>8</v>
      </c>
      <c r="H25" s="10">
        <f t="shared" si="0"/>
        <v>9</v>
      </c>
      <c r="I25" s="10">
        <f t="shared" ref="I25" si="1">H25+1</f>
        <v>10</v>
      </c>
      <c r="J25" s="10">
        <f t="shared" ref="J25" si="2">I25+1</f>
        <v>11</v>
      </c>
      <c r="K25" s="10">
        <f t="shared" ref="K25" si="3">J25+1</f>
        <v>12</v>
      </c>
      <c r="L25" s="10">
        <f t="shared" ref="L25" si="4">K25+1</f>
        <v>13</v>
      </c>
      <c r="M25" s="10">
        <f t="shared" ref="M25" si="5">L25+1</f>
        <v>14</v>
      </c>
      <c r="N25" s="10">
        <f t="shared" ref="N25" si="6">M25+1</f>
        <v>15</v>
      </c>
      <c r="O25" s="10">
        <f t="shared" ref="O25" si="7">N25+1</f>
        <v>16</v>
      </c>
      <c r="P25" s="10">
        <f t="shared" ref="P25" si="8">O25+1</f>
        <v>17</v>
      </c>
      <c r="Q25" s="10">
        <f t="shared" ref="Q25" si="9">P25+1</f>
        <v>18</v>
      </c>
      <c r="R25" s="10">
        <f t="shared" ref="R25" si="10">Q25+1</f>
        <v>19</v>
      </c>
      <c r="S25" s="10">
        <f t="shared" ref="S25" si="11">R25+1</f>
        <v>20</v>
      </c>
      <c r="T25" s="10">
        <f t="shared" ref="T25" si="12">S25+1</f>
        <v>21</v>
      </c>
      <c r="U25" s="10">
        <f t="shared" ref="U25" si="13">T25+1</f>
        <v>22</v>
      </c>
      <c r="V25" s="10">
        <f t="shared" ref="V25" si="14">U25+1</f>
        <v>23</v>
      </c>
      <c r="W25" s="10">
        <f t="shared" ref="W25" si="15">V25+1</f>
        <v>24</v>
      </c>
      <c r="X25" s="10">
        <f t="shared" ref="X25" si="16">W25+1</f>
        <v>25</v>
      </c>
      <c r="Y25" s="10">
        <f t="shared" ref="Y25" si="17">X25+1</f>
        <v>26</v>
      </c>
      <c r="Z25" s="10">
        <f t="shared" ref="Z25" si="18">Y25+1</f>
        <v>27</v>
      </c>
      <c r="AA25" s="10">
        <f t="shared" ref="AA25" si="19">Z25+1</f>
        <v>28</v>
      </c>
      <c r="AB25" s="10">
        <f t="shared" ref="AB25" si="20">AA25+1</f>
        <v>29</v>
      </c>
      <c r="AC25" s="10">
        <f t="shared" ref="AC25" si="21">AB25+1</f>
        <v>30</v>
      </c>
      <c r="AD25" s="10">
        <f t="shared" ref="AD25" si="22">AC25+1</f>
        <v>31</v>
      </c>
      <c r="AE25" s="10">
        <f t="shared" ref="AE25" si="23">AD25+1</f>
        <v>32</v>
      </c>
      <c r="AF25" s="10">
        <f t="shared" ref="AF25" si="24">AE25+1</f>
        <v>33</v>
      </c>
      <c r="AG25" s="10">
        <f t="shared" ref="AG25" si="25">AF25+1</f>
        <v>34</v>
      </c>
      <c r="AH25" s="10">
        <f t="shared" ref="AH25" si="26">AG25+1</f>
        <v>35</v>
      </c>
      <c r="AI25" s="10">
        <f t="shared" ref="AI25" si="27">AH25+1</f>
        <v>36</v>
      </c>
      <c r="AJ25" s="10">
        <f t="shared" ref="AJ25" si="28">AI25+1</f>
        <v>37</v>
      </c>
      <c r="AK25" s="10">
        <f t="shared" ref="AK25" si="29">AJ25+1</f>
        <v>38</v>
      </c>
      <c r="AL25" s="10">
        <f t="shared" ref="AL25" si="30">AK25+1</f>
        <v>39</v>
      </c>
      <c r="AM25" s="10">
        <f t="shared" ref="AM25" si="31">AL25+1</f>
        <v>40</v>
      </c>
      <c r="AN25" s="10">
        <f t="shared" ref="AN25" si="32">AM25+1</f>
        <v>41</v>
      </c>
      <c r="AO25" s="10">
        <f t="shared" ref="AO25" si="33">AN25+1</f>
        <v>42</v>
      </c>
      <c r="AP25" s="10">
        <f t="shared" ref="AP25" si="34">AO25+1</f>
        <v>43</v>
      </c>
      <c r="AQ25" s="10">
        <f t="shared" ref="AQ25" si="35">AP25+1</f>
        <v>44</v>
      </c>
      <c r="AR25" s="10">
        <f t="shared" ref="AR25" si="36">AQ25+1</f>
        <v>45</v>
      </c>
      <c r="AS25" s="10">
        <f t="shared" ref="AS25" si="37">AR25+1</f>
        <v>46</v>
      </c>
      <c r="AT25" s="10">
        <f t="shared" ref="AT25" si="38">AS25+1</f>
        <v>47</v>
      </c>
      <c r="AU25" s="10">
        <f t="shared" ref="AU25" si="39">AT25+1</f>
        <v>48</v>
      </c>
      <c r="AV25" s="10">
        <f t="shared" ref="AV25" si="40">AU25+1</f>
        <v>49</v>
      </c>
    </row>
    <row r="26" spans="1:48" s="7" customFormat="1" ht="33.75" x14ac:dyDescent="0.2">
      <c r="A26" s="9">
        <v>1</v>
      </c>
      <c r="B26" s="180" t="s">
        <v>253</v>
      </c>
      <c r="C26" s="180" t="s">
        <v>254</v>
      </c>
      <c r="D26" s="8">
        <v>44926</v>
      </c>
      <c r="E26" s="9" t="s">
        <v>194</v>
      </c>
      <c r="F26" s="9" t="s">
        <v>194</v>
      </c>
      <c r="G26" s="9" t="s">
        <v>194</v>
      </c>
      <c r="H26" s="9" t="s">
        <v>194</v>
      </c>
      <c r="I26" s="9" t="s">
        <v>194</v>
      </c>
      <c r="J26" s="9" t="s">
        <v>194</v>
      </c>
      <c r="K26" s="9" t="s">
        <v>194</v>
      </c>
      <c r="L26" s="9" t="s">
        <v>194</v>
      </c>
      <c r="M26" s="9" t="s">
        <v>194</v>
      </c>
      <c r="N26" s="9" t="s">
        <v>194</v>
      </c>
      <c r="O26" s="9" t="s">
        <v>194</v>
      </c>
      <c r="P26" s="9" t="s">
        <v>194</v>
      </c>
      <c r="Q26" s="9" t="s">
        <v>194</v>
      </c>
      <c r="R26" s="9" t="s">
        <v>194</v>
      </c>
      <c r="S26" s="9" t="s">
        <v>194</v>
      </c>
      <c r="T26" s="9" t="s">
        <v>194</v>
      </c>
      <c r="U26" s="9" t="s">
        <v>194</v>
      </c>
      <c r="V26" s="9" t="s">
        <v>194</v>
      </c>
      <c r="W26" s="9" t="s">
        <v>194</v>
      </c>
      <c r="X26" s="9" t="s">
        <v>194</v>
      </c>
      <c r="Y26" s="9" t="s">
        <v>194</v>
      </c>
      <c r="Z26" s="9" t="s">
        <v>194</v>
      </c>
      <c r="AA26" s="9" t="s">
        <v>194</v>
      </c>
      <c r="AB26" s="9" t="s">
        <v>194</v>
      </c>
      <c r="AC26" s="9" t="s">
        <v>194</v>
      </c>
      <c r="AD26" s="9" t="s">
        <v>194</v>
      </c>
      <c r="AE26" s="9" t="s">
        <v>194</v>
      </c>
      <c r="AF26" s="9" t="s">
        <v>194</v>
      </c>
      <c r="AG26" s="9" t="s">
        <v>194</v>
      </c>
      <c r="AH26" s="9" t="s">
        <v>194</v>
      </c>
      <c r="AI26" s="9" t="s">
        <v>194</v>
      </c>
      <c r="AJ26" s="9" t="s">
        <v>194</v>
      </c>
      <c r="AK26" s="9" t="s">
        <v>194</v>
      </c>
      <c r="AL26" s="9" t="s">
        <v>194</v>
      </c>
      <c r="AM26" s="9" t="s">
        <v>194</v>
      </c>
      <c r="AN26" s="9" t="s">
        <v>194</v>
      </c>
      <c r="AO26" s="9" t="s">
        <v>194</v>
      </c>
      <c r="AP26" s="9" t="s">
        <v>194</v>
      </c>
      <c r="AQ26" s="9" t="s">
        <v>194</v>
      </c>
      <c r="AR26" s="9" t="s">
        <v>194</v>
      </c>
      <c r="AS26" s="9" t="s">
        <v>194</v>
      </c>
      <c r="AT26" s="9" t="s">
        <v>194</v>
      </c>
      <c r="AU26" s="9" t="s">
        <v>194</v>
      </c>
      <c r="AV26" s="9" t="s">
        <v>194</v>
      </c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Анализ эконом эффективности</vt:lpstr>
      <vt:lpstr>6.2. Паспорт фин осв ввод</vt:lpstr>
      <vt:lpstr> отчет о закупке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Худяков Александр Сергеевич</cp:lastModifiedBy>
  <cp:lastPrinted>2021-06-15T10:18:54Z</cp:lastPrinted>
  <dcterms:created xsi:type="dcterms:W3CDTF">2015-08-16T15:31:05Z</dcterms:created>
  <dcterms:modified xsi:type="dcterms:W3CDTF">2022-08-10T08:54:25Z</dcterms:modified>
</cp:coreProperties>
</file>