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Водоотведение" sheetId="1" r:id="rId1"/>
  </sheets>
  <definedNames>
    <definedName name="TABLE" localSheetId="0">'Водоотведение'!$A$4:$A$25</definedName>
  </definedNames>
  <calcPr fullCalcOnLoad="1"/>
</workbook>
</file>

<file path=xl/comments1.xml><?xml version="1.0" encoding="utf-8"?>
<comments xmlns="http://schemas.openxmlformats.org/spreadsheetml/2006/main">
  <authors>
    <author>Черныш Людмила Васильевна</author>
  </authors>
  <commentList>
    <comment ref="I7" authorId="0">
      <text>
        <r>
          <rPr>
            <b/>
            <sz val="8"/>
            <rFont val="Tahoma"/>
            <family val="2"/>
          </rPr>
          <t>Черныш Людмила Васильевна: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со сметы без самовывоза</t>
        </r>
      </text>
    </comment>
  </commentList>
</comments>
</file>

<file path=xl/sharedStrings.xml><?xml version="1.0" encoding="utf-8"?>
<sst xmlns="http://schemas.openxmlformats.org/spreadsheetml/2006/main" count="168" uniqueCount="87">
  <si>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</si>
  <si>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</si>
  <si>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</si>
  <si>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</si>
  <si>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</si>
  <si>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</si>
  <si>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</si>
  <si>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</si>
  <si>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</si>
  <si>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</si>
  <si>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</si>
  <si>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</si>
  <si>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</si>
  <si>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</si>
  <si>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</si>
  <si>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</si>
  <si>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</si>
  <si>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</si>
  <si>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</si>
  <si>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</si>
  <si>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</si>
  <si>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</si>
  <si>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Форма 3.5. Информация об основных показателях финансово-хозяйственной деятельности регулируемой организации</t>
  </si>
  <si>
    <t>Транспорт стоков, г. Оренбург, Оренбургский район</t>
  </si>
  <si>
    <t>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(условночистые стоки ПАО  «Т Плюс»» Каргалинская ТЭЦ  (далее –КТЭЦ)</t>
  </si>
  <si>
    <t>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(прочие)</t>
  </si>
  <si>
    <t>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(ООО «Газпром добыча Оренбург» стоков 1 категории</t>
  </si>
  <si>
    <t>сточные воды, отводимые иными абонентами (3 категория стоков)</t>
  </si>
  <si>
    <t>10603,9;                                                         3,72;                                                     2849,99</t>
  </si>
  <si>
    <t>588,47;                                                                   3,72;                                                     158,16</t>
  </si>
  <si>
    <t>247,18;                                               3,72;                                           66,43</t>
  </si>
  <si>
    <t>661,19;                                                                3,72;                                                                      177,71</t>
  </si>
  <si>
    <t>Водоотведение, Оренбургский район                                                      п. Павловка</t>
  </si>
  <si>
    <t>Транспорт стоков, пос. Ростоши, г. Оренбург, Оренбургский район</t>
  </si>
  <si>
    <t>ЯНГКМ, ЗНГКМ</t>
  </si>
  <si>
    <t>Транспортировка сточных вод МО г.Новый Уренгой</t>
  </si>
  <si>
    <t xml:space="preserve"> </t>
  </si>
  <si>
    <t>http://gazpromenergo.gazprom.ru/investors/1/2016/</t>
  </si>
  <si>
    <t xml:space="preserve">ООО "Газпром энерго" 
Южно-Уральский филиал </t>
  </si>
  <si>
    <t xml:space="preserve">ООО "Газпром энерго" 
Уренгойский филиал </t>
  </si>
  <si>
    <t>233413,61</t>
  </si>
  <si>
    <t>1851,18</t>
  </si>
  <si>
    <t>1635,75</t>
  </si>
  <si>
    <t>268822,53</t>
  </si>
  <si>
    <t>4638,80</t>
  </si>
  <si>
    <t>3789,10</t>
  </si>
  <si>
    <t>13 190,27 тыс. руб.;               2,72 кВт*ч;                              4852,58 тыс. кВт.ч</t>
  </si>
  <si>
    <t>236,95 тыс. руб.;                         1,72 кВт*ч;                                137,62 тыс. кВт.ч</t>
  </si>
  <si>
    <t>6,96  тыс. руб.;                           2,27 кВт*ч;                                3,07 тыс. кВт.ч</t>
  </si>
  <si>
    <t xml:space="preserve">ООО "Газпром энерго" 
Южный филиал </t>
  </si>
  <si>
    <t>сп.Солнечный Сургутского  района</t>
  </si>
  <si>
    <t>Ярковский муниципальный район (с.Ярково)</t>
  </si>
  <si>
    <t xml:space="preserve">Уватский муниципальный район </t>
  </si>
  <si>
    <t>водоотведение
Ставропольский край, п.Рыздвяный</t>
  </si>
  <si>
    <t>водоотведение
Ставропольский край, с.Привольное</t>
  </si>
  <si>
    <t>60,10;
3,64;
16,51;</t>
  </si>
  <si>
    <t>30,15;
5,40;
5,581;</t>
  </si>
  <si>
    <t>Рязанская область</t>
  </si>
  <si>
    <t>г.Москва</t>
  </si>
  <si>
    <t>Московская область</t>
  </si>
  <si>
    <t>Липецкая область</t>
  </si>
  <si>
    <t>Тульская область (Щекинский район)</t>
  </si>
  <si>
    <t>Тульская область (Ефремовский район)</t>
  </si>
  <si>
    <t xml:space="preserve">ООО "Газпром энерго"
 Северо-Кавказский филиал </t>
  </si>
  <si>
    <t xml:space="preserve">ООО "Газпром энерго" 
Центральный филиал </t>
  </si>
  <si>
    <t>с/п Нюксенское Нюксенский МР Вологодской области (очистка, транспорт)</t>
  </si>
  <si>
    <t>с/п Погореловское Тотемский МР Вологодской области (очистка)</t>
  </si>
  <si>
    <t>с/п Спасское Вологодский МР Вологодской области (транспорт)</t>
  </si>
  <si>
    <t>МО ГО «Ухта» (транспортировка)</t>
  </si>
  <si>
    <t>МО МР «Усть-Вымский» г.Микунь (транспорт)</t>
  </si>
  <si>
    <t>МО МР «Княжпогосткий» п.Синдор (очистка)</t>
  </si>
  <si>
    <t>МО «Урдомское» МО «Ленский муниципальный район» Архангельской области (очистка, транспорт)</t>
  </si>
  <si>
    <t>1 176,78;
4,37;
269 418;</t>
  </si>
  <si>
    <t>948,28;
2,89;
327 600;</t>
  </si>
  <si>
    <t>153,62;
4,09;
37 531;</t>
  </si>
  <si>
    <t xml:space="preserve">18,66;
3,48;
5 358;  </t>
  </si>
  <si>
    <t xml:space="preserve">2 144,91;
3,49;
615 158;  </t>
  </si>
  <si>
    <t>576,84;
5,57;
103 550;</t>
  </si>
  <si>
    <t xml:space="preserve">ООО "Газпром энерго" 
Северный филиал </t>
  </si>
  <si>
    <t>УКПГ - 7 ВЖК</t>
  </si>
  <si>
    <t>п.Заполярный</t>
  </si>
  <si>
    <t>п.Пангоды</t>
  </si>
  <si>
    <t>п.Правохеттинский</t>
  </si>
  <si>
    <t xml:space="preserve">ООО "Газпром энерго" 
Надымский филиал </t>
  </si>
  <si>
    <t xml:space="preserve">ООО "Газпром энерго" 
Сургутский филиал </t>
  </si>
  <si>
    <t>Астраханская область
 водоотведение</t>
  </si>
  <si>
    <t>20 217,40 
(2,95 руб/кВт/ч ;  6 863,761 тыс.кВтч)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</si>
</sst>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_р_._-;\-* #,##0_р_._-;_-* &quot;-&quot;??_р_._-;_-@_-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71" fontId="48" fillId="0" borderId="10" xfId="60" applyFont="1" applyFill="1" applyBorder="1" applyAlignment="1">
      <alignment horizontal="center" vertical="center" wrapText="1"/>
    </xf>
    <xf numFmtId="171" fontId="1" fillId="0" borderId="11" xfId="6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71" fontId="1" fillId="0" borderId="12" xfId="6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6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71" fontId="49" fillId="0" borderId="12" xfId="60" applyFont="1" applyFill="1" applyBorder="1" applyAlignment="1">
      <alignment horizontal="right" wrapText="1"/>
    </xf>
    <xf numFmtId="0" fontId="3" fillId="0" borderId="15" xfId="0" applyFont="1" applyFill="1" applyBorder="1" applyAlignment="1">
      <alignment vertical="center" wrapText="1"/>
    </xf>
    <xf numFmtId="171" fontId="1" fillId="0" borderId="16" xfId="60" applyFont="1" applyFill="1" applyBorder="1" applyAlignment="1">
      <alignment horizontal="right"/>
    </xf>
    <xf numFmtId="171" fontId="1" fillId="0" borderId="10" xfId="60" applyFont="1" applyFill="1" applyBorder="1" applyAlignment="1">
      <alignment horizontal="right"/>
    </xf>
    <xf numFmtId="171" fontId="49" fillId="0" borderId="10" xfId="60" applyFont="1" applyFill="1" applyBorder="1" applyAlignment="1">
      <alignment horizontal="right"/>
    </xf>
    <xf numFmtId="49" fontId="1" fillId="0" borderId="10" xfId="60" applyNumberFormat="1" applyFont="1" applyFill="1" applyBorder="1" applyAlignment="1">
      <alignment horizontal="right"/>
    </xf>
    <xf numFmtId="171" fontId="1" fillId="0" borderId="17" xfId="6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top" wrapText="1"/>
    </xf>
    <xf numFmtId="171" fontId="50" fillId="0" borderId="11" xfId="6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171" fontId="50" fillId="0" borderId="12" xfId="60" applyFont="1" applyFill="1" applyBorder="1" applyAlignment="1">
      <alignment horizontal="right" wrapText="1"/>
    </xf>
    <xf numFmtId="49" fontId="1" fillId="0" borderId="12" xfId="60" applyNumberFormat="1" applyFont="1" applyFill="1" applyBorder="1" applyAlignment="1">
      <alignment horizontal="right" wrapText="1"/>
    </xf>
    <xf numFmtId="49" fontId="50" fillId="0" borderId="12" xfId="60" applyNumberFormat="1" applyFont="1" applyFill="1" applyBorder="1" applyAlignment="1">
      <alignment horizontal="right" wrapText="1"/>
    </xf>
    <xf numFmtId="2" fontId="1" fillId="0" borderId="12" xfId="60" applyNumberFormat="1" applyFont="1" applyFill="1" applyBorder="1" applyAlignment="1">
      <alignment horizontal="right" wrapText="1"/>
    </xf>
    <xf numFmtId="4" fontId="1" fillId="0" borderId="12" xfId="6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justify" vertical="top" wrapText="1"/>
    </xf>
    <xf numFmtId="171" fontId="1" fillId="0" borderId="19" xfId="60" applyFont="1" applyFill="1" applyBorder="1" applyAlignment="1">
      <alignment horizontal="right" wrapText="1"/>
    </xf>
    <xf numFmtId="171" fontId="50" fillId="0" borderId="19" xfId="6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6/" TargetMode="External" /><Relationship Id="rId2" Type="http://schemas.openxmlformats.org/officeDocument/2006/relationships/hyperlink" Target="http://gazpromenergo.gazprom.ru/investors/1/2016/" TargetMode="External" /><Relationship Id="rId3" Type="http://schemas.openxmlformats.org/officeDocument/2006/relationships/hyperlink" Target="http://gazpromenergo.gazprom.ru/investors/1/2016/" TargetMode="External" /><Relationship Id="rId4" Type="http://schemas.openxmlformats.org/officeDocument/2006/relationships/hyperlink" Target="http://gazpromenergo.gazprom.ru/investors/1/2016/" TargetMode="External" /><Relationship Id="rId5" Type="http://schemas.openxmlformats.org/officeDocument/2006/relationships/hyperlink" Target="http://gazpromenergo.gazprom.ru/investors/1/2016/" TargetMode="External" /><Relationship Id="rId6" Type="http://schemas.openxmlformats.org/officeDocument/2006/relationships/hyperlink" Target="http://gazpromenergo.gazprom.ru/investors/1/2016/" TargetMode="External" /><Relationship Id="rId7" Type="http://schemas.openxmlformats.org/officeDocument/2006/relationships/hyperlink" Target="http://gazpromenergo.gazprom.ru/investors/1/2016/" TargetMode="External" /><Relationship Id="rId8" Type="http://schemas.openxmlformats.org/officeDocument/2006/relationships/hyperlink" Target="http://gazpromenergo.gazprom.ru/investors/1/2016/" TargetMode="External" /><Relationship Id="rId9" Type="http://schemas.openxmlformats.org/officeDocument/2006/relationships/hyperlink" Target="http://gazpromenergo.gazprom.ru/investors/1/2016/" TargetMode="External" /><Relationship Id="rId10" Type="http://schemas.openxmlformats.org/officeDocument/2006/relationships/hyperlink" Target="http://gazpromenergo.gazprom.ru/investors/1/2016/" TargetMode="External" /><Relationship Id="rId11" Type="http://schemas.openxmlformats.org/officeDocument/2006/relationships/hyperlink" Target="http://gazpromenergo.gazprom.ru/investors/1/2016/" TargetMode="External" /><Relationship Id="rId12" Type="http://schemas.openxmlformats.org/officeDocument/2006/relationships/hyperlink" Target="http://gazpromenergo.gazprom.ru/investors/1/2016/" TargetMode="External" /><Relationship Id="rId13" Type="http://schemas.openxmlformats.org/officeDocument/2006/relationships/hyperlink" Target="http://gazpromenergo.gazprom.ru/uslugi-po-peredache-ehlektroehner/" TargetMode="External" /><Relationship Id="rId14" Type="http://schemas.openxmlformats.org/officeDocument/2006/relationships/hyperlink" Target="http://gazpromenergo.gazprom.ru/uslugi-po-peredache-ehlektroehner/" TargetMode="External" /><Relationship Id="rId15" Type="http://schemas.openxmlformats.org/officeDocument/2006/relationships/hyperlink" Target="http://gazpromenergo.gazprom.ru/uslugi-po-peredache-ehlektroehner/" TargetMode="External" /><Relationship Id="rId16" Type="http://schemas.openxmlformats.org/officeDocument/2006/relationships/hyperlink" Target="http://gazpromenergo.gazprom.ru/uslugi-po-peredache-ehlektroehner/" TargetMode="External" /><Relationship Id="rId17" Type="http://schemas.openxmlformats.org/officeDocument/2006/relationships/hyperlink" Target="http://gazpromenergo.gazprom.ru/uslugi-po-peredache-ehlektroehner/" TargetMode="External" /><Relationship Id="rId18" Type="http://schemas.openxmlformats.org/officeDocument/2006/relationships/hyperlink" Target="http://gazpromenergo.gazprom.ru/uslugi-po-peredache-ehlektroehner/" TargetMode="External" /><Relationship Id="rId19" Type="http://schemas.openxmlformats.org/officeDocument/2006/relationships/hyperlink" Target="http://gazpromenergo.gazprom.ru/uslugi-po-peredache-ehlektroehner/" TargetMode="External" /><Relationship Id="rId20" Type="http://schemas.openxmlformats.org/officeDocument/2006/relationships/hyperlink" Target="http://gazpromenergo.gazprom.ru/uslugi-po-peredache-ehlektroehner/" TargetMode="External" /><Relationship Id="rId21" Type="http://schemas.openxmlformats.org/officeDocument/2006/relationships/hyperlink" Target="http://gazpromenergo.gazprom.ru/uslugi-po-peredache-ehlektroehner/" TargetMode="External" /><Relationship Id="rId22" Type="http://schemas.openxmlformats.org/officeDocument/2006/relationships/hyperlink" Target="http://gazpromenergo.gazprom.ru/uslugi-po-peredache-ehlektroehner/" TargetMode="External" /><Relationship Id="rId23" Type="http://schemas.openxmlformats.org/officeDocument/2006/relationships/hyperlink" Target="http://gazpromenergo.gazprom.ru/uslugi-po-peredache-ehlektroehner/" TargetMode="External" /><Relationship Id="rId24" Type="http://schemas.openxmlformats.org/officeDocument/2006/relationships/comments" Target="../comments1.xml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tabSelected="1" zoomScale="55" zoomScaleNormal="55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0" sqref="M30"/>
    </sheetView>
  </sheetViews>
  <sheetFormatPr defaultColWidth="9.00390625" defaultRowHeight="12.75"/>
  <cols>
    <col min="1" max="1" width="91.125" style="1" customWidth="1"/>
    <col min="2" max="29" width="47.125" style="1" customWidth="1"/>
    <col min="30" max="33" width="47.125" style="9" customWidth="1"/>
    <col min="34" max="16384" width="9.125" style="1" customWidth="1"/>
  </cols>
  <sheetData>
    <row r="1" spans="1:33" s="4" customFormat="1" ht="32.25" thickBot="1">
      <c r="A1" s="17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32.25" thickBot="1">
      <c r="A2" s="29"/>
      <c r="B2" s="6" t="s">
        <v>38</v>
      </c>
      <c r="C2" s="6" t="s">
        <v>38</v>
      </c>
      <c r="D2" s="6" t="s">
        <v>38</v>
      </c>
      <c r="E2" s="6" t="s">
        <v>38</v>
      </c>
      <c r="F2" s="6" t="s">
        <v>38</v>
      </c>
      <c r="G2" s="6" t="s">
        <v>38</v>
      </c>
      <c r="H2" s="6" t="s">
        <v>38</v>
      </c>
      <c r="I2" s="6" t="s">
        <v>39</v>
      </c>
      <c r="J2" s="6" t="s">
        <v>39</v>
      </c>
      <c r="K2" s="6" t="s">
        <v>49</v>
      </c>
      <c r="L2" s="6" t="s">
        <v>84</v>
      </c>
      <c r="M2" s="6" t="s">
        <v>84</v>
      </c>
      <c r="N2" s="6" t="s">
        <v>84</v>
      </c>
      <c r="O2" s="6" t="s">
        <v>63</v>
      </c>
      <c r="P2" s="6" t="s">
        <v>63</v>
      </c>
      <c r="Q2" s="6" t="s">
        <v>64</v>
      </c>
      <c r="R2" s="6" t="s">
        <v>64</v>
      </c>
      <c r="S2" s="6" t="s">
        <v>64</v>
      </c>
      <c r="T2" s="6" t="s">
        <v>64</v>
      </c>
      <c r="U2" s="6" t="s">
        <v>64</v>
      </c>
      <c r="V2" s="6" t="s">
        <v>64</v>
      </c>
      <c r="W2" s="6" t="s">
        <v>78</v>
      </c>
      <c r="X2" s="6" t="s">
        <v>78</v>
      </c>
      <c r="Y2" s="6" t="s">
        <v>78</v>
      </c>
      <c r="Z2" s="6" t="s">
        <v>78</v>
      </c>
      <c r="AA2" s="6" t="s">
        <v>78</v>
      </c>
      <c r="AB2" s="6" t="s">
        <v>78</v>
      </c>
      <c r="AC2" s="6" t="s">
        <v>78</v>
      </c>
      <c r="AD2" s="6" t="s">
        <v>83</v>
      </c>
      <c r="AE2" s="6" t="s">
        <v>83</v>
      </c>
      <c r="AF2" s="6" t="s">
        <v>83</v>
      </c>
      <c r="AG2" s="6" t="s">
        <v>83</v>
      </c>
    </row>
    <row r="3" spans="1:33" ht="126" customHeight="1" thickBot="1">
      <c r="A3" s="30"/>
      <c r="B3" s="7" t="s">
        <v>26</v>
      </c>
      <c r="C3" s="7" t="s">
        <v>27</v>
      </c>
      <c r="D3" s="7" t="s">
        <v>24</v>
      </c>
      <c r="E3" s="7" t="s">
        <v>25</v>
      </c>
      <c r="F3" s="7" t="s">
        <v>32</v>
      </c>
      <c r="G3" s="7" t="s">
        <v>23</v>
      </c>
      <c r="H3" s="7" t="s">
        <v>33</v>
      </c>
      <c r="I3" s="7" t="s">
        <v>34</v>
      </c>
      <c r="J3" s="7" t="s">
        <v>35</v>
      </c>
      <c r="K3" s="7" t="s">
        <v>85</v>
      </c>
      <c r="L3" s="7" t="s">
        <v>50</v>
      </c>
      <c r="M3" s="7" t="s">
        <v>51</v>
      </c>
      <c r="N3" s="7" t="s">
        <v>52</v>
      </c>
      <c r="O3" s="7" t="s">
        <v>53</v>
      </c>
      <c r="P3" s="7" t="s">
        <v>54</v>
      </c>
      <c r="Q3" s="7" t="s">
        <v>57</v>
      </c>
      <c r="R3" s="7" t="s">
        <v>58</v>
      </c>
      <c r="S3" s="7" t="s">
        <v>59</v>
      </c>
      <c r="T3" s="7" t="s">
        <v>60</v>
      </c>
      <c r="U3" s="7" t="s">
        <v>61</v>
      </c>
      <c r="V3" s="7" t="s">
        <v>62</v>
      </c>
      <c r="W3" s="7" t="s">
        <v>65</v>
      </c>
      <c r="X3" s="7" t="s">
        <v>66</v>
      </c>
      <c r="Y3" s="7" t="s">
        <v>67</v>
      </c>
      <c r="Z3" s="7" t="s">
        <v>68</v>
      </c>
      <c r="AA3" s="7" t="s">
        <v>69</v>
      </c>
      <c r="AB3" s="7" t="s">
        <v>70</v>
      </c>
      <c r="AC3" s="7" t="s">
        <v>71</v>
      </c>
      <c r="AD3" s="7" t="s">
        <v>79</v>
      </c>
      <c r="AE3" s="7" t="s">
        <v>80</v>
      </c>
      <c r="AF3" s="7" t="s">
        <v>81</v>
      </c>
      <c r="AG3" s="7" t="s">
        <v>82</v>
      </c>
    </row>
    <row r="4" spans="1:33" ht="31.5">
      <c r="A4" s="18" t="s">
        <v>0</v>
      </c>
      <c r="B4" s="3">
        <v>239837.6</v>
      </c>
      <c r="C4" s="3">
        <v>27259.4</v>
      </c>
      <c r="D4" s="3">
        <v>37056.5</v>
      </c>
      <c r="E4" s="3">
        <v>3938.2</v>
      </c>
      <c r="F4" s="3">
        <v>11589.14</v>
      </c>
      <c r="G4" s="3">
        <v>1080.61</v>
      </c>
      <c r="H4" s="3">
        <v>0</v>
      </c>
      <c r="I4" s="3">
        <v>909626.3</v>
      </c>
      <c r="J4" s="3">
        <v>2771.67992</v>
      </c>
      <c r="K4" s="3">
        <v>483957.621</v>
      </c>
      <c r="L4" s="3" t="s">
        <v>40</v>
      </c>
      <c r="M4" s="3" t="s">
        <v>41</v>
      </c>
      <c r="N4" s="3" t="s">
        <v>42</v>
      </c>
      <c r="O4" s="3">
        <v>4287.30425</v>
      </c>
      <c r="P4" s="3">
        <v>637.4956000000001</v>
      </c>
      <c r="Q4" s="3">
        <v>766.18</v>
      </c>
      <c r="R4" s="19">
        <v>6796.56</v>
      </c>
      <c r="S4" s="19">
        <v>926.31</v>
      </c>
      <c r="T4" s="19">
        <v>216.07</v>
      </c>
      <c r="U4" s="19">
        <v>1670.75</v>
      </c>
      <c r="V4" s="19">
        <v>24.67</v>
      </c>
      <c r="W4" s="3">
        <v>5831.832805084747</v>
      </c>
      <c r="X4" s="3">
        <v>3302.2571610169493</v>
      </c>
      <c r="Y4" s="3">
        <v>1710.7046016949153</v>
      </c>
      <c r="Z4" s="3">
        <v>4233.14913559322</v>
      </c>
      <c r="AA4" s="3">
        <v>162.45583898305082</v>
      </c>
      <c r="AB4" s="3">
        <v>4773.748271186441</v>
      </c>
      <c r="AC4" s="3">
        <v>4420.279095762711</v>
      </c>
      <c r="AD4" s="12">
        <v>24475</v>
      </c>
      <c r="AE4" s="12">
        <v>15297</v>
      </c>
      <c r="AF4" s="12">
        <v>106688</v>
      </c>
      <c r="AG4" s="12">
        <v>16650</v>
      </c>
    </row>
    <row r="5" spans="1:33" ht="31.5">
      <c r="A5" s="20" t="s">
        <v>19</v>
      </c>
      <c r="B5" s="5">
        <v>229911.85</v>
      </c>
      <c r="C5" s="5">
        <v>26742.87</v>
      </c>
      <c r="D5" s="5">
        <v>34953.59</v>
      </c>
      <c r="E5" s="5">
        <v>3737.38</v>
      </c>
      <c r="F5" s="5">
        <f>SUM(F6:F17)</f>
        <v>28352.358839999997</v>
      </c>
      <c r="G5" s="5">
        <f>SUM(G6:G17)</f>
        <v>18973.815240000004</v>
      </c>
      <c r="H5" s="5">
        <f>SUM(H6:H17)</f>
        <v>17226.399999999998</v>
      </c>
      <c r="I5" s="5">
        <f>I6+I7+I8+I9+I10+I11+I12+I13+I14+I15+I16+I17</f>
        <v>834564.0900000002</v>
      </c>
      <c r="J5" s="5">
        <f>J6+J7+J8+J9+J10+J11+J12+J13+J14+J15+J16+J17</f>
        <v>5014.97567</v>
      </c>
      <c r="K5" s="5">
        <v>455163.37000000005</v>
      </c>
      <c r="L5" s="5" t="s">
        <v>43</v>
      </c>
      <c r="M5" s="5" t="s">
        <v>44</v>
      </c>
      <c r="N5" s="5" t="s">
        <v>45</v>
      </c>
      <c r="O5" s="5">
        <f>O6+O9+O10+O11+O12+O13+O14+O17+60.1</f>
        <v>11698.154384286603</v>
      </c>
      <c r="P5" s="5">
        <f>30.15+P9+P10+P11+P12+P13+P14+P17</f>
        <v>1197.4511485515218</v>
      </c>
      <c r="Q5" s="5">
        <v>4226.79</v>
      </c>
      <c r="R5" s="21">
        <v>10515.45</v>
      </c>
      <c r="S5" s="21">
        <v>5851.82</v>
      </c>
      <c r="T5" s="21">
        <v>2038.6699999999998</v>
      </c>
      <c r="U5" s="21">
        <v>10178.858250050136</v>
      </c>
      <c r="V5" s="21">
        <v>3607.5017499498645</v>
      </c>
      <c r="W5" s="5">
        <v>11286.50034280534</v>
      </c>
      <c r="X5" s="5">
        <v>8902.869474181274</v>
      </c>
      <c r="Y5" s="5">
        <v>2487.2171887311147</v>
      </c>
      <c r="Z5" s="10">
        <v>4801.0426540426515</v>
      </c>
      <c r="AA5" s="10">
        <v>2667.5574747553</v>
      </c>
      <c r="AB5" s="5">
        <v>18039.31200394626</v>
      </c>
      <c r="AC5" s="5">
        <v>14999.620591722898</v>
      </c>
      <c r="AD5" s="13">
        <v>22943.760000000002</v>
      </c>
      <c r="AE5" s="13">
        <v>23998.96</v>
      </c>
      <c r="AF5" s="13">
        <v>170919.22</v>
      </c>
      <c r="AG5" s="13">
        <v>36440.18</v>
      </c>
    </row>
    <row r="6" spans="1:33" ht="31.5">
      <c r="A6" s="20" t="s">
        <v>1</v>
      </c>
      <c r="B6" s="5"/>
      <c r="C6" s="5"/>
      <c r="D6" s="5"/>
      <c r="E6" s="5">
        <v>8.1</v>
      </c>
      <c r="F6" s="5"/>
      <c r="G6" s="5"/>
      <c r="H6" s="5"/>
      <c r="I6" s="5"/>
      <c r="J6" s="5"/>
      <c r="K6" s="5" t="s">
        <v>36</v>
      </c>
      <c r="L6" s="5">
        <v>0</v>
      </c>
      <c r="M6" s="5">
        <v>0</v>
      </c>
      <c r="N6" s="5">
        <v>0</v>
      </c>
      <c r="O6" s="5">
        <v>3967.6122199999995</v>
      </c>
      <c r="P6" s="5"/>
      <c r="Q6" s="5"/>
      <c r="R6" s="21"/>
      <c r="S6" s="10"/>
      <c r="T6" s="21"/>
      <c r="U6" s="10"/>
      <c r="V6" s="10" t="s">
        <v>36</v>
      </c>
      <c r="W6" s="5">
        <v>0</v>
      </c>
      <c r="X6" s="5">
        <v>0</v>
      </c>
      <c r="Y6" s="5">
        <v>0</v>
      </c>
      <c r="Z6" s="5">
        <v>94.68046000000001</v>
      </c>
      <c r="AA6" s="5">
        <v>394.55589</v>
      </c>
      <c r="AB6" s="5">
        <v>0</v>
      </c>
      <c r="AC6" s="5">
        <v>2784.8786700000005</v>
      </c>
      <c r="AD6" s="14"/>
      <c r="AE6" s="14"/>
      <c r="AF6" s="14"/>
      <c r="AG6" s="14"/>
    </row>
    <row r="7" spans="1:33" ht="47.25">
      <c r="A7" s="20" t="s">
        <v>2</v>
      </c>
      <c r="B7" s="5" t="s">
        <v>28</v>
      </c>
      <c r="C7" s="5" t="s">
        <v>29</v>
      </c>
      <c r="D7" s="5" t="s">
        <v>31</v>
      </c>
      <c r="E7" s="5" t="s">
        <v>30</v>
      </c>
      <c r="F7" s="5">
        <v>1037.2</v>
      </c>
      <c r="G7" s="5">
        <v>185.3</v>
      </c>
      <c r="H7" s="5">
        <v>949</v>
      </c>
      <c r="I7" s="5">
        <v>22367.79</v>
      </c>
      <c r="J7" s="5">
        <v>0</v>
      </c>
      <c r="K7" s="5" t="s">
        <v>86</v>
      </c>
      <c r="L7" s="5" t="s">
        <v>46</v>
      </c>
      <c r="M7" s="5" t="s">
        <v>47</v>
      </c>
      <c r="N7" s="5" t="s">
        <v>48</v>
      </c>
      <c r="O7" s="5" t="s">
        <v>55</v>
      </c>
      <c r="P7" s="5" t="s">
        <v>56</v>
      </c>
      <c r="Q7" s="5">
        <v>285.88</v>
      </c>
      <c r="R7" s="21"/>
      <c r="S7" s="21">
        <v>102.56</v>
      </c>
      <c r="T7" s="21">
        <v>10.67</v>
      </c>
      <c r="U7" s="21">
        <v>1302.4</v>
      </c>
      <c r="V7" s="10" t="s">
        <v>36</v>
      </c>
      <c r="W7" s="5" t="s">
        <v>72</v>
      </c>
      <c r="X7" s="5" t="s">
        <v>73</v>
      </c>
      <c r="Y7" s="10"/>
      <c r="Z7" s="5" t="s">
        <v>74</v>
      </c>
      <c r="AA7" s="5" t="s">
        <v>75</v>
      </c>
      <c r="AB7" s="5" t="s">
        <v>76</v>
      </c>
      <c r="AC7" s="5" t="s">
        <v>77</v>
      </c>
      <c r="AD7" s="13">
        <v>224</v>
      </c>
      <c r="AE7" s="13">
        <v>747</v>
      </c>
      <c r="AF7" s="13">
        <v>9061</v>
      </c>
      <c r="AG7" s="13">
        <v>736.25</v>
      </c>
    </row>
    <row r="8" spans="1:33" ht="15.75">
      <c r="A8" s="20" t="s">
        <v>3</v>
      </c>
      <c r="B8" s="5">
        <v>777.13</v>
      </c>
      <c r="C8" s="5">
        <v>380.27</v>
      </c>
      <c r="D8" s="5">
        <v>0</v>
      </c>
      <c r="E8" s="5">
        <v>23.82</v>
      </c>
      <c r="F8" s="5"/>
      <c r="G8" s="5"/>
      <c r="H8" s="5"/>
      <c r="I8" s="5">
        <v>1371.55</v>
      </c>
      <c r="J8" s="5">
        <v>0</v>
      </c>
      <c r="K8" s="5"/>
      <c r="L8" s="5">
        <v>2275.96</v>
      </c>
      <c r="M8" s="5">
        <v>0</v>
      </c>
      <c r="N8" s="5">
        <v>0</v>
      </c>
      <c r="O8" s="5" t="s">
        <v>36</v>
      </c>
      <c r="P8" s="5"/>
      <c r="Q8" s="5"/>
      <c r="R8" s="21"/>
      <c r="S8" s="10"/>
      <c r="T8" s="21"/>
      <c r="U8" s="10"/>
      <c r="V8" s="10" t="s">
        <v>36</v>
      </c>
      <c r="W8" s="5">
        <v>139.09838</v>
      </c>
      <c r="X8" s="5">
        <v>40.0921</v>
      </c>
      <c r="Y8" s="5">
        <v>0</v>
      </c>
      <c r="Z8" s="5">
        <v>0</v>
      </c>
      <c r="AA8" s="5">
        <v>0</v>
      </c>
      <c r="AB8" s="5">
        <v>13.320319999999999</v>
      </c>
      <c r="AC8" s="5">
        <v>0</v>
      </c>
      <c r="AD8" s="13">
        <v>5.49</v>
      </c>
      <c r="AE8" s="13">
        <v>57.33</v>
      </c>
      <c r="AF8" s="13">
        <v>469.06</v>
      </c>
      <c r="AG8" s="13">
        <v>14.28</v>
      </c>
    </row>
    <row r="9" spans="1:33" ht="31.5">
      <c r="A9" s="20" t="s">
        <v>4</v>
      </c>
      <c r="B9" s="5">
        <v>32597.4</v>
      </c>
      <c r="C9" s="5">
        <v>1042.5</v>
      </c>
      <c r="D9" s="5">
        <v>2413</v>
      </c>
      <c r="E9" s="5">
        <v>180.2</v>
      </c>
      <c r="F9" s="5">
        <f>3373.5+1013.1</f>
        <v>4386.6</v>
      </c>
      <c r="G9" s="5">
        <f>4267.5+1288.1</f>
        <v>5555.6</v>
      </c>
      <c r="H9" s="5">
        <f>4195.2+1253</f>
        <v>5448.2</v>
      </c>
      <c r="I9" s="5">
        <f>190830.65+48981.07</f>
        <v>239811.72</v>
      </c>
      <c r="J9" s="5">
        <f>383.54+114.15</f>
        <v>497.69000000000005</v>
      </c>
      <c r="K9" s="5">
        <v>169828.11</v>
      </c>
      <c r="L9" s="5">
        <v>59566.43</v>
      </c>
      <c r="M9" s="5">
        <v>2189.65</v>
      </c>
      <c r="N9" s="5">
        <v>1418.24</v>
      </c>
      <c r="O9" s="5">
        <v>3459.423142095862</v>
      </c>
      <c r="P9" s="5">
        <v>518.9047826854815</v>
      </c>
      <c r="Q9" s="5">
        <v>3106.2</v>
      </c>
      <c r="R9" s="21">
        <v>2465.34</v>
      </c>
      <c r="S9" s="21">
        <v>2429.85</v>
      </c>
      <c r="T9" s="21">
        <v>1440.08</v>
      </c>
      <c r="U9" s="21">
        <v>4559.54</v>
      </c>
      <c r="V9" s="21">
        <v>2887.94</v>
      </c>
      <c r="W9" s="5">
        <v>2951.5255500000003</v>
      </c>
      <c r="X9" s="5">
        <v>2952.71893</v>
      </c>
      <c r="Y9" s="5">
        <v>441.9079</v>
      </c>
      <c r="Z9" s="5">
        <v>1751.1756799999998</v>
      </c>
      <c r="AA9" s="5">
        <v>1310.21507</v>
      </c>
      <c r="AB9" s="5">
        <v>5198.683359999998</v>
      </c>
      <c r="AC9" s="5">
        <v>1261.71971</v>
      </c>
      <c r="AD9" s="13">
        <v>7926</v>
      </c>
      <c r="AE9" s="13">
        <v>10992</v>
      </c>
      <c r="AF9" s="13">
        <v>80625</v>
      </c>
      <c r="AG9" s="13">
        <v>16131.33</v>
      </c>
    </row>
    <row r="10" spans="1:33" ht="31.5">
      <c r="A10" s="20" t="s">
        <v>5</v>
      </c>
      <c r="B10" s="5">
        <v>23149.47</v>
      </c>
      <c r="C10" s="5">
        <v>1176.82</v>
      </c>
      <c r="D10" s="5">
        <v>6128.46</v>
      </c>
      <c r="E10" s="5">
        <v>457.52</v>
      </c>
      <c r="F10" s="5">
        <f>657.55+175.06</f>
        <v>832.6099999999999</v>
      </c>
      <c r="G10" s="5">
        <f>604.17+160.85</f>
        <v>765.02</v>
      </c>
      <c r="H10" s="5">
        <f>452.64+120.51</f>
        <v>573.15</v>
      </c>
      <c r="I10" s="5">
        <f>25583.17+5631.27</f>
        <v>31214.44</v>
      </c>
      <c r="J10" s="5">
        <f>81.69+16.17</f>
        <v>97.86</v>
      </c>
      <c r="K10" s="5">
        <v>10932.1</v>
      </c>
      <c r="L10" s="5">
        <v>18751.73</v>
      </c>
      <c r="M10" s="5">
        <v>145.09</v>
      </c>
      <c r="N10" s="5">
        <v>127.16</v>
      </c>
      <c r="O10" s="5">
        <v>474.99297832283554</v>
      </c>
      <c r="P10" s="5">
        <v>79.36202209521993</v>
      </c>
      <c r="Q10" s="5"/>
      <c r="R10" s="21"/>
      <c r="S10" s="21"/>
      <c r="T10" s="21"/>
      <c r="U10" s="21"/>
      <c r="V10" s="21" t="s">
        <v>36</v>
      </c>
      <c r="W10" s="5">
        <v>1072.83665</v>
      </c>
      <c r="X10" s="5">
        <v>599.49186</v>
      </c>
      <c r="Y10" s="5">
        <v>312.9074</v>
      </c>
      <c r="Z10" s="5">
        <v>733.5148800000001</v>
      </c>
      <c r="AA10" s="5">
        <v>30.165950000000002</v>
      </c>
      <c r="AB10" s="5">
        <v>854.3992700000001</v>
      </c>
      <c r="AC10" s="5">
        <v>433.21381999999994</v>
      </c>
      <c r="AD10" s="13">
        <v>1817</v>
      </c>
      <c r="AE10" s="13">
        <v>1136</v>
      </c>
      <c r="AF10" s="13">
        <v>7922</v>
      </c>
      <c r="AG10" s="13">
        <v>1236</v>
      </c>
    </row>
    <row r="11" spans="1:33" ht="15.75">
      <c r="A11" s="20" t="s">
        <v>6</v>
      </c>
      <c r="B11" s="5"/>
      <c r="C11" s="5"/>
      <c r="D11" s="5"/>
      <c r="E11" s="5"/>
      <c r="F11" s="5">
        <v>12.9</v>
      </c>
      <c r="G11" s="5">
        <v>966.5</v>
      </c>
      <c r="H11" s="5">
        <v>38.2</v>
      </c>
      <c r="I11" s="5">
        <v>2634.86</v>
      </c>
      <c r="J11" s="5">
        <v>0</v>
      </c>
      <c r="K11" s="5">
        <v>5431.1</v>
      </c>
      <c r="L11" s="5">
        <v>2234.39</v>
      </c>
      <c r="M11" s="5">
        <v>34.68</v>
      </c>
      <c r="N11" s="5">
        <v>45.56</v>
      </c>
      <c r="O11" s="5">
        <v>219.58725081313062</v>
      </c>
      <c r="P11" s="5">
        <v>19.45634045321502</v>
      </c>
      <c r="Q11" s="5">
        <v>10.53</v>
      </c>
      <c r="R11" s="21">
        <v>15.65</v>
      </c>
      <c r="S11" s="21">
        <v>7.83</v>
      </c>
      <c r="T11" s="21">
        <v>7.83</v>
      </c>
      <c r="U11" s="21">
        <v>54.29</v>
      </c>
      <c r="V11" s="21">
        <v>8.99</v>
      </c>
      <c r="W11" s="5">
        <v>9.847599999999987</v>
      </c>
      <c r="X11" s="5">
        <v>8.57148000000001</v>
      </c>
      <c r="Y11" s="5">
        <v>0</v>
      </c>
      <c r="Z11" s="5">
        <v>0</v>
      </c>
      <c r="AA11" s="5">
        <v>0</v>
      </c>
      <c r="AB11" s="5">
        <v>0</v>
      </c>
      <c r="AC11" s="5">
        <v>1.1504599999999918</v>
      </c>
      <c r="AD11" s="13">
        <v>27</v>
      </c>
      <c r="AE11" s="13">
        <v>32</v>
      </c>
      <c r="AF11" s="13">
        <v>711</v>
      </c>
      <c r="AG11" s="13">
        <v>92</v>
      </c>
    </row>
    <row r="12" spans="1:33" ht="31.5">
      <c r="A12" s="20" t="s">
        <v>7</v>
      </c>
      <c r="B12" s="5">
        <v>94856.8</v>
      </c>
      <c r="C12" s="5">
        <v>1296.11</v>
      </c>
      <c r="D12" s="5">
        <v>6832.7</v>
      </c>
      <c r="E12" s="5">
        <v>487.59</v>
      </c>
      <c r="F12" s="5">
        <f>1591.94657*12</f>
        <v>19103.35884</v>
      </c>
      <c r="G12" s="5">
        <f>82.17627*12</f>
        <v>986.1152400000001</v>
      </c>
      <c r="H12" s="5">
        <f>480.825*12</f>
        <v>5769.9</v>
      </c>
      <c r="I12" s="5">
        <v>231031.17</v>
      </c>
      <c r="J12" s="5">
        <v>3964.7</v>
      </c>
      <c r="K12" s="5">
        <v>125041.29</v>
      </c>
      <c r="L12" s="5">
        <v>87263.67</v>
      </c>
      <c r="M12" s="5">
        <v>631.26</v>
      </c>
      <c r="N12" s="5">
        <v>642.12</v>
      </c>
      <c r="O12" s="5">
        <v>1133.8761934803526</v>
      </c>
      <c r="P12" s="5">
        <v>136.8526020519803</v>
      </c>
      <c r="Q12" s="5">
        <v>423.92</v>
      </c>
      <c r="R12" s="21">
        <v>4847.31</v>
      </c>
      <c r="S12" s="21">
        <v>2727.37</v>
      </c>
      <c r="T12" s="21">
        <v>470.33</v>
      </c>
      <c r="U12" s="21">
        <v>3288.06</v>
      </c>
      <c r="V12" s="21">
        <v>336.93</v>
      </c>
      <c r="W12" s="5">
        <v>1768.7482599999998</v>
      </c>
      <c r="X12" s="5">
        <v>627.8613500000001</v>
      </c>
      <c r="Y12" s="5">
        <v>893.2539699999999</v>
      </c>
      <c r="Z12" s="5">
        <v>168.58751999999996</v>
      </c>
      <c r="AA12" s="5">
        <v>8.58852</v>
      </c>
      <c r="AB12" s="5">
        <v>1874.7711399999998</v>
      </c>
      <c r="AC12" s="5">
        <v>6882.80727</v>
      </c>
      <c r="AD12" s="13">
        <v>4927</v>
      </c>
      <c r="AE12" s="13">
        <v>4875</v>
      </c>
      <c r="AF12" s="13">
        <v>12507</v>
      </c>
      <c r="AG12" s="13">
        <v>1972</v>
      </c>
    </row>
    <row r="13" spans="1:33" ht="31.5">
      <c r="A13" s="20" t="s">
        <v>8</v>
      </c>
      <c r="B13" s="5">
        <v>16823.74</v>
      </c>
      <c r="C13" s="5">
        <v>1484.57</v>
      </c>
      <c r="D13" s="5">
        <v>5875.03</v>
      </c>
      <c r="E13" s="5">
        <v>259.58</v>
      </c>
      <c r="F13" s="5"/>
      <c r="G13" s="5"/>
      <c r="H13" s="5"/>
      <c r="I13" s="5"/>
      <c r="J13" s="5"/>
      <c r="K13" s="5"/>
      <c r="L13" s="5">
        <v>10622.39</v>
      </c>
      <c r="M13" s="5">
        <v>603.61</v>
      </c>
      <c r="N13" s="5">
        <v>643.98</v>
      </c>
      <c r="O13" s="5">
        <v>1373.3138180840347</v>
      </c>
      <c r="P13" s="5">
        <v>251.36122212005353</v>
      </c>
      <c r="Q13" s="5"/>
      <c r="R13" s="21"/>
      <c r="S13" s="10"/>
      <c r="T13" s="10"/>
      <c r="U13" s="21"/>
      <c r="V13" s="21" t="s">
        <v>36</v>
      </c>
      <c r="W13" s="5">
        <v>2003.19815</v>
      </c>
      <c r="X13" s="5">
        <v>1385.4636200000002</v>
      </c>
      <c r="Y13" s="5">
        <v>331.45189</v>
      </c>
      <c r="Z13" s="5">
        <v>391.2574</v>
      </c>
      <c r="AA13" s="5">
        <v>223.08026</v>
      </c>
      <c r="AB13" s="5">
        <v>2634.5036299999997</v>
      </c>
      <c r="AC13" s="5">
        <v>1817.68993</v>
      </c>
      <c r="AD13" s="13">
        <v>0</v>
      </c>
      <c r="AE13" s="13">
        <v>0</v>
      </c>
      <c r="AF13" s="13">
        <v>0</v>
      </c>
      <c r="AG13" s="13">
        <v>0</v>
      </c>
    </row>
    <row r="14" spans="1:33" ht="31.5">
      <c r="A14" s="20" t="s">
        <v>9</v>
      </c>
      <c r="B14" s="5">
        <v>1383.89</v>
      </c>
      <c r="C14" s="5">
        <v>1166.5</v>
      </c>
      <c r="D14" s="5">
        <v>1244.77</v>
      </c>
      <c r="E14" s="5">
        <v>1155.13</v>
      </c>
      <c r="F14" s="5">
        <v>168.7</v>
      </c>
      <c r="G14" s="5">
        <v>123.1</v>
      </c>
      <c r="H14" s="5">
        <v>104.2</v>
      </c>
      <c r="I14" s="5">
        <f>12624.45+46299.37</f>
        <v>58923.82000000001</v>
      </c>
      <c r="J14" s="5">
        <f>39.08+141.08</f>
        <v>180.16000000000003</v>
      </c>
      <c r="K14" s="5">
        <v>32068.57</v>
      </c>
      <c r="L14" s="5">
        <v>8818.32</v>
      </c>
      <c r="M14" s="5">
        <v>73.56</v>
      </c>
      <c r="N14" s="5">
        <v>66.04</v>
      </c>
      <c r="O14" s="5">
        <v>749.159781490389</v>
      </c>
      <c r="P14" s="5">
        <v>123.9058529893261</v>
      </c>
      <c r="Q14" s="5">
        <v>127.54</v>
      </c>
      <c r="R14" s="21">
        <v>1131.34</v>
      </c>
      <c r="S14" s="21">
        <v>154.19</v>
      </c>
      <c r="T14" s="21">
        <v>35.97</v>
      </c>
      <c r="U14" s="21">
        <v>278.1142515718819</v>
      </c>
      <c r="V14" s="21">
        <v>4.1057484281181065</v>
      </c>
      <c r="W14" s="5">
        <v>556.4532200000001</v>
      </c>
      <c r="X14" s="5">
        <v>327.91417</v>
      </c>
      <c r="Y14" s="5">
        <v>483.74964</v>
      </c>
      <c r="Z14" s="5">
        <v>386.88662999999985</v>
      </c>
      <c r="AA14" s="5">
        <v>16.548539999999996</v>
      </c>
      <c r="AB14" s="5">
        <v>547.42831</v>
      </c>
      <c r="AC14" s="5">
        <v>235.79325000000006</v>
      </c>
      <c r="AD14" s="13">
        <v>1878.76</v>
      </c>
      <c r="AE14" s="13">
        <v>930.96</v>
      </c>
      <c r="AF14" s="13">
        <v>4849.22</v>
      </c>
      <c r="AG14" s="13">
        <v>896.18</v>
      </c>
    </row>
    <row r="15" spans="1:33" ht="63">
      <c r="A15" s="20" t="s">
        <v>20</v>
      </c>
      <c r="B15" s="5">
        <v>16527.7</v>
      </c>
      <c r="C15" s="5">
        <v>156.2</v>
      </c>
      <c r="D15" s="5">
        <f>813.3</f>
        <v>813.3</v>
      </c>
      <c r="E15" s="5">
        <v>60.7</v>
      </c>
      <c r="F15" s="5"/>
      <c r="G15" s="5">
        <v>5655.4</v>
      </c>
      <c r="H15" s="5">
        <v>39.8</v>
      </c>
      <c r="I15" s="5">
        <f>4424.55+2060.13</f>
        <v>6484.68</v>
      </c>
      <c r="J15" s="5">
        <v>0</v>
      </c>
      <c r="K15" s="5">
        <v>14218.33</v>
      </c>
      <c r="L15" s="5">
        <v>1419.15</v>
      </c>
      <c r="M15" s="5">
        <v>0</v>
      </c>
      <c r="N15" s="5">
        <v>0</v>
      </c>
      <c r="O15" s="5">
        <v>746.0403</v>
      </c>
      <c r="P15" s="5"/>
      <c r="Q15" s="5"/>
      <c r="R15" s="21"/>
      <c r="S15" s="10"/>
      <c r="T15" s="10"/>
      <c r="U15" s="10"/>
      <c r="V15" s="10"/>
      <c r="W15" s="5">
        <v>0</v>
      </c>
      <c r="X15" s="5">
        <v>0</v>
      </c>
      <c r="Y15" s="5">
        <v>0</v>
      </c>
      <c r="Z15" s="5">
        <v>0</v>
      </c>
      <c r="AA15" s="5">
        <v>278.442</v>
      </c>
      <c r="AB15" s="5">
        <v>0</v>
      </c>
      <c r="AC15" s="5">
        <v>0</v>
      </c>
      <c r="AD15" s="14"/>
      <c r="AE15" s="13">
        <v>1113</v>
      </c>
      <c r="AF15" s="13">
        <v>13911</v>
      </c>
      <c r="AG15" s="13">
        <v>1647</v>
      </c>
    </row>
    <row r="16" spans="1:33" ht="78.75">
      <c r="A16" s="20" t="s">
        <v>10</v>
      </c>
      <c r="B16" s="5">
        <v>20037.2</v>
      </c>
      <c r="C16" s="5">
        <v>17933.9</v>
      </c>
      <c r="D16" s="5">
        <f>7829.8</f>
        <v>7829.8</v>
      </c>
      <c r="E16" s="5">
        <v>584.4</v>
      </c>
      <c r="F16" s="5">
        <f>277.9+6.2</f>
        <v>284.09999999999997</v>
      </c>
      <c r="G16" s="5">
        <v>270.2</v>
      </c>
      <c r="H16" s="5">
        <v>177.9</v>
      </c>
      <c r="I16" s="5">
        <v>8386.18</v>
      </c>
      <c r="J16" s="5">
        <v>2.5456699999999994</v>
      </c>
      <c r="K16" s="5">
        <v>36986.325</v>
      </c>
      <c r="L16" s="5">
        <v>59078.77</v>
      </c>
      <c r="M16" s="5">
        <v>516.37</v>
      </c>
      <c r="N16" s="5">
        <v>517.51</v>
      </c>
      <c r="O16" s="5">
        <v>17.914601930761098</v>
      </c>
      <c r="P16" s="5"/>
      <c r="Q16" s="5"/>
      <c r="R16" s="21">
        <v>1513.1</v>
      </c>
      <c r="S16" s="10"/>
      <c r="T16" s="10"/>
      <c r="U16" s="10"/>
      <c r="V16" s="10"/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3">
        <v>2162</v>
      </c>
      <c r="AE16" s="13">
        <v>1431</v>
      </c>
      <c r="AF16" s="13">
        <v>12892</v>
      </c>
      <c r="AG16" s="13">
        <v>1821</v>
      </c>
    </row>
    <row r="17" spans="1:33" ht="78.75">
      <c r="A17" s="20" t="s">
        <v>11</v>
      </c>
      <c r="B17" s="5">
        <f>58.84+3950.82+499.4+23.91+264+31806.84-B10+13.34+32.57+55.89-401.83+0.31</f>
        <v>13154.619999999995</v>
      </c>
      <c r="C17" s="5">
        <f>10.01+858.79+36.23+1.88+20.8+1653.11-C10+1.05+2.57+4.41+105.5</f>
        <v>1517.5299999999997</v>
      </c>
      <c r="D17" s="5">
        <f>21.87+452.43+40.71+9.82+108.4+8608.73-D10+5.48+13.37+22.94+0.05</f>
        <v>3155.3399999999992</v>
      </c>
      <c r="E17" s="5">
        <f>1.78+69.28+15.22+0.73+8.1+642.68-E10+0.41+1+1.72-2.13-E6</f>
        <v>273.17</v>
      </c>
      <c r="F17" s="5">
        <f>361.4+4.9+55.2+(3898.3-1830-F10)+869.7</f>
        <v>2526.8900000000003</v>
      </c>
      <c r="G17" s="5">
        <f>291.1+4.5+34.8+4.4+3.9+455.1+26.1+(8315.7-3904-G10)</f>
        <v>4466.580000000001</v>
      </c>
      <c r="H17" s="5">
        <f>384.8+31.1+6.3+4.3+727.6+8.4+(6665.7-3129-H10)</f>
        <v>4126.05</v>
      </c>
      <c r="I17" s="5">
        <v>232337.88</v>
      </c>
      <c r="J17" s="5">
        <v>272.02</v>
      </c>
      <c r="K17" s="5">
        <v>40440.145</v>
      </c>
      <c r="L17" s="5">
        <v>5601.45</v>
      </c>
      <c r="M17" s="5">
        <v>207.62</v>
      </c>
      <c r="N17" s="5">
        <v>321.53</v>
      </c>
      <c r="O17" s="5">
        <v>260.089</v>
      </c>
      <c r="P17" s="5">
        <v>37.45832615624553</v>
      </c>
      <c r="Q17" s="5">
        <v>272.71999999999997</v>
      </c>
      <c r="R17" s="21">
        <v>542.71</v>
      </c>
      <c r="S17" s="21">
        <v>430.02000000000004</v>
      </c>
      <c r="T17" s="21">
        <v>73.78999999999999</v>
      </c>
      <c r="U17" s="21">
        <v>696.4539984782531</v>
      </c>
      <c r="V17" s="21">
        <v>369.5360015217468</v>
      </c>
      <c r="W17" s="5">
        <v>1608.0113028053402</v>
      </c>
      <c r="X17" s="5">
        <v>2012.477954181274</v>
      </c>
      <c r="Y17" s="5">
        <v>23.946388731114837</v>
      </c>
      <c r="Z17" s="5">
        <v>1121.322564042652</v>
      </c>
      <c r="AA17" s="5">
        <v>387.30177475529996</v>
      </c>
      <c r="AB17" s="5">
        <v>4771.295643946263</v>
      </c>
      <c r="AC17" s="5">
        <v>1005.5272617228966</v>
      </c>
      <c r="AD17" s="13">
        <v>3976.51</v>
      </c>
      <c r="AE17" s="13">
        <v>2684.67</v>
      </c>
      <c r="AF17" s="13">
        <v>27971.94</v>
      </c>
      <c r="AG17" s="13">
        <v>11894.14</v>
      </c>
    </row>
    <row r="18" spans="1:33" ht="47.25">
      <c r="A18" s="20" t="s">
        <v>21</v>
      </c>
      <c r="B18" s="5"/>
      <c r="C18" s="5"/>
      <c r="D18" s="5"/>
      <c r="E18" s="5"/>
      <c r="F18" s="5"/>
      <c r="G18" s="5"/>
      <c r="H18" s="5"/>
      <c r="I18" s="5">
        <f>I20-7229.05-24294.25</f>
        <v>43538.90999999984</v>
      </c>
      <c r="J18" s="5">
        <f>J20-22.03-57.35</f>
        <v>-2322.67575</v>
      </c>
      <c r="K18" s="5" t="s">
        <v>36</v>
      </c>
      <c r="L18" s="5" t="s">
        <v>36</v>
      </c>
      <c r="M18" s="5" t="s">
        <v>36</v>
      </c>
      <c r="N18" s="5" t="s">
        <v>36</v>
      </c>
      <c r="O18" s="5" t="s">
        <v>36</v>
      </c>
      <c r="P18" s="5"/>
      <c r="Q18" s="22">
        <v>-3460.61</v>
      </c>
      <c r="R18" s="23">
        <v>-3718.8900000000003</v>
      </c>
      <c r="S18" s="23">
        <v>-4925.51</v>
      </c>
      <c r="T18" s="23">
        <v>-1822.6</v>
      </c>
      <c r="U18" s="23">
        <v>-8508.108250050136</v>
      </c>
      <c r="V18" s="23">
        <v>-3582.8317499498644</v>
      </c>
      <c r="W18" s="5">
        <v>-5454.667537720594</v>
      </c>
      <c r="X18" s="5">
        <v>-5600.612313164325</v>
      </c>
      <c r="Y18" s="5">
        <v>-776.5125870361994</v>
      </c>
      <c r="Z18" s="5">
        <v>-567.8935184494312</v>
      </c>
      <c r="AA18" s="5">
        <v>-2505.101635772249</v>
      </c>
      <c r="AB18" s="5">
        <v>-13265.563732759818</v>
      </c>
      <c r="AC18" s="5">
        <v>-10579.341495960187</v>
      </c>
      <c r="AD18" s="14"/>
      <c r="AE18" s="13"/>
      <c r="AF18" s="13"/>
      <c r="AG18" s="14"/>
    </row>
    <row r="19" spans="1:33" ht="31.5">
      <c r="A19" s="20" t="s">
        <v>12</v>
      </c>
      <c r="B19" s="5"/>
      <c r="C19" s="5"/>
      <c r="D19" s="5"/>
      <c r="E19" s="5"/>
      <c r="F19" s="5"/>
      <c r="G19" s="5"/>
      <c r="H19" s="5"/>
      <c r="I19" s="5" t="s">
        <v>36</v>
      </c>
      <c r="J19" s="5" t="s">
        <v>36</v>
      </c>
      <c r="K19" s="5"/>
      <c r="L19" s="5">
        <v>0</v>
      </c>
      <c r="M19" s="5">
        <v>0</v>
      </c>
      <c r="N19" s="5">
        <v>0</v>
      </c>
      <c r="O19" s="5" t="s">
        <v>36</v>
      </c>
      <c r="P19" s="5"/>
      <c r="Q19" s="5"/>
      <c r="R19" s="21"/>
      <c r="S19" s="21"/>
      <c r="T19" s="21"/>
      <c r="U19" s="21"/>
      <c r="V19" s="21" t="s">
        <v>36</v>
      </c>
      <c r="W19" s="5" t="s">
        <v>36</v>
      </c>
      <c r="X19" s="5" t="s">
        <v>36</v>
      </c>
      <c r="Y19" s="5" t="s">
        <v>36</v>
      </c>
      <c r="Z19" s="5" t="s">
        <v>36</v>
      </c>
      <c r="AA19" s="5" t="s">
        <v>36</v>
      </c>
      <c r="AB19" s="5" t="s">
        <v>36</v>
      </c>
      <c r="AC19" s="5" t="s">
        <v>36</v>
      </c>
      <c r="AD19" s="14"/>
      <c r="AE19" s="13"/>
      <c r="AF19" s="13"/>
      <c r="AG19" s="13"/>
    </row>
    <row r="20" spans="1:33" ht="31.5">
      <c r="A20" s="20" t="s">
        <v>13</v>
      </c>
      <c r="B20" s="8">
        <f>1677.13+8248.62</f>
        <v>9925.75</v>
      </c>
      <c r="C20" s="8">
        <f>132.2+384.33</f>
        <v>516.53</v>
      </c>
      <c r="D20" s="8">
        <f>688.46+1414.45</f>
        <v>2102.91</v>
      </c>
      <c r="E20" s="8">
        <f>51.4+149.42-0.01</f>
        <v>200.81</v>
      </c>
      <c r="F20" s="8">
        <f>F4-F5-437.9</f>
        <v>-17201.11884</v>
      </c>
      <c r="G20" s="8">
        <f>G4-G5-567.2</f>
        <v>-18460.405240000004</v>
      </c>
      <c r="H20" s="8">
        <f>H4-H5-450.4</f>
        <v>-17676.8</v>
      </c>
      <c r="I20" s="8">
        <f>I4-I5</f>
        <v>75062.20999999985</v>
      </c>
      <c r="J20" s="8">
        <f>J4-J5</f>
        <v>-2243.2957499999998</v>
      </c>
      <c r="K20" s="8">
        <v>28794.25099999993</v>
      </c>
      <c r="L20" s="8">
        <v>-35408.92</v>
      </c>
      <c r="M20" s="8">
        <v>-2787.63</v>
      </c>
      <c r="N20" s="8">
        <v>-2153.35</v>
      </c>
      <c r="O20" s="24">
        <f>O4-O5</f>
        <v>-7410.850134286603</v>
      </c>
      <c r="P20" s="24">
        <f>P4-P5</f>
        <v>-559.9555485515217</v>
      </c>
      <c r="Q20" s="22">
        <v>-3460.61</v>
      </c>
      <c r="R20" s="23">
        <v>-3718.8900000000003</v>
      </c>
      <c r="S20" s="23">
        <v>-4925.51</v>
      </c>
      <c r="T20" s="23">
        <v>-1822.6</v>
      </c>
      <c r="U20" s="23">
        <v>-8508.108250050136</v>
      </c>
      <c r="V20" s="23">
        <v>-3582.8317499498644</v>
      </c>
      <c r="W20" s="25">
        <v>-5454.667537720594</v>
      </c>
      <c r="X20" s="25">
        <v>-5600.612313164325</v>
      </c>
      <c r="Y20" s="25">
        <v>-776.5125870361994</v>
      </c>
      <c r="Z20" s="25">
        <v>-567.8935184494312</v>
      </c>
      <c r="AA20" s="25">
        <v>-2505.101635772249</v>
      </c>
      <c r="AB20" s="25">
        <v>-13265.563732759818</v>
      </c>
      <c r="AC20" s="25">
        <v>-10579.341495960187</v>
      </c>
      <c r="AD20" s="13">
        <v>1531.239999999998</v>
      </c>
      <c r="AE20" s="15">
        <v>-8701.96</v>
      </c>
      <c r="AF20" s="15">
        <v>-64231.22</v>
      </c>
      <c r="AG20" s="15">
        <v>-19790.18</v>
      </c>
    </row>
    <row r="21" spans="1:33" ht="47.25">
      <c r="A21" s="20" t="s">
        <v>14</v>
      </c>
      <c r="B21" s="2" t="s">
        <v>37</v>
      </c>
      <c r="C21" s="2" t="s">
        <v>37</v>
      </c>
      <c r="D21" s="2" t="s">
        <v>37</v>
      </c>
      <c r="E21" s="2" t="s">
        <v>37</v>
      </c>
      <c r="F21" s="2" t="s">
        <v>37</v>
      </c>
      <c r="G21" s="2" t="s">
        <v>37</v>
      </c>
      <c r="H21" s="2" t="s">
        <v>37</v>
      </c>
      <c r="I21" s="2" t="s">
        <v>37</v>
      </c>
      <c r="J21" s="2" t="s">
        <v>37</v>
      </c>
      <c r="K21" s="2" t="s">
        <v>37</v>
      </c>
      <c r="L21" s="2" t="s">
        <v>37</v>
      </c>
      <c r="M21" s="2" t="s">
        <v>37</v>
      </c>
      <c r="N21" s="2" t="s">
        <v>37</v>
      </c>
      <c r="O21" s="2" t="s">
        <v>37</v>
      </c>
      <c r="P21" s="2" t="s">
        <v>37</v>
      </c>
      <c r="Q21" s="2" t="s">
        <v>37</v>
      </c>
      <c r="R21" s="2" t="s">
        <v>37</v>
      </c>
      <c r="S21" s="2" t="s">
        <v>37</v>
      </c>
      <c r="T21" s="2" t="s">
        <v>37</v>
      </c>
      <c r="U21" s="2" t="s">
        <v>37</v>
      </c>
      <c r="V21" s="2" t="s">
        <v>37</v>
      </c>
      <c r="W21" s="2" t="s">
        <v>37</v>
      </c>
      <c r="X21" s="2" t="s">
        <v>37</v>
      </c>
      <c r="Y21" s="2" t="s">
        <v>37</v>
      </c>
      <c r="Z21" s="2" t="s">
        <v>37</v>
      </c>
      <c r="AA21" s="2" t="s">
        <v>37</v>
      </c>
      <c r="AB21" s="2" t="s">
        <v>37</v>
      </c>
      <c r="AC21" s="2" t="s">
        <v>37</v>
      </c>
      <c r="AD21" s="2" t="s">
        <v>37</v>
      </c>
      <c r="AE21" s="2" t="s">
        <v>37</v>
      </c>
      <c r="AF21" s="2" t="s">
        <v>37</v>
      </c>
      <c r="AG21" s="2" t="s">
        <v>37</v>
      </c>
    </row>
    <row r="22" spans="1:33" ht="31.5">
      <c r="A22" s="20" t="s">
        <v>15</v>
      </c>
      <c r="B22" s="5">
        <v>988.043</v>
      </c>
      <c r="C22" s="5">
        <v>77.884</v>
      </c>
      <c r="D22" s="5">
        <v>405.592</v>
      </c>
      <c r="E22" s="5">
        <v>30.28</v>
      </c>
      <c r="F22" s="5">
        <v>139.411</v>
      </c>
      <c r="G22" s="5">
        <v>115.14</v>
      </c>
      <c r="H22" s="5">
        <v>946.786</v>
      </c>
      <c r="I22" s="5">
        <v>911.142</v>
      </c>
      <c r="J22" s="5">
        <v>8.68</v>
      </c>
      <c r="K22" s="5">
        <v>5022.85</v>
      </c>
      <c r="L22" s="5">
        <v>812.989</v>
      </c>
      <c r="M22" s="5">
        <v>24.0485</v>
      </c>
      <c r="N22" s="5">
        <v>43.992</v>
      </c>
      <c r="O22" s="5">
        <v>179.960800244</v>
      </c>
      <c r="P22" s="5">
        <v>31.067386158</v>
      </c>
      <c r="Q22" s="21">
        <v>26.3</v>
      </c>
      <c r="R22" s="21">
        <v>45.8336</v>
      </c>
      <c r="S22" s="21">
        <v>14.45</v>
      </c>
      <c r="T22" s="21">
        <v>1.51</v>
      </c>
      <c r="U22" s="21">
        <v>54.27</v>
      </c>
      <c r="V22" s="21">
        <v>0.616</v>
      </c>
      <c r="W22" s="5">
        <v>70.49962416900001</v>
      </c>
      <c r="X22" s="5">
        <v>98.93820102299999</v>
      </c>
      <c r="Y22" s="5">
        <v>3.9000000000000004</v>
      </c>
      <c r="Z22" s="5">
        <v>17.68672</v>
      </c>
      <c r="AA22" s="5">
        <v>9.801301537</v>
      </c>
      <c r="AB22" s="5">
        <v>157.022</v>
      </c>
      <c r="AC22" s="5">
        <v>124.455</v>
      </c>
      <c r="AD22" s="13">
        <v>48.87</v>
      </c>
      <c r="AE22" s="13">
        <v>124.74</v>
      </c>
      <c r="AF22" s="13">
        <v>710.48</v>
      </c>
      <c r="AG22" s="13">
        <v>131.29</v>
      </c>
    </row>
    <row r="23" spans="1:33" ht="31.5">
      <c r="A23" s="20" t="s">
        <v>16</v>
      </c>
      <c r="B23" s="5"/>
      <c r="C23" s="5"/>
      <c r="D23" s="5"/>
      <c r="E23" s="5"/>
      <c r="F23" s="5"/>
      <c r="G23" s="5"/>
      <c r="H23" s="5"/>
      <c r="I23" s="5" t="s">
        <v>36</v>
      </c>
      <c r="J23" s="5" t="s">
        <v>36</v>
      </c>
      <c r="K23" s="5" t="s">
        <v>36</v>
      </c>
      <c r="L23" s="5">
        <v>0</v>
      </c>
      <c r="M23" s="5">
        <v>0</v>
      </c>
      <c r="N23" s="5">
        <v>0</v>
      </c>
      <c r="O23" s="5"/>
      <c r="P23" s="5"/>
      <c r="Q23" s="21"/>
      <c r="R23" s="21"/>
      <c r="S23" s="21"/>
      <c r="T23" s="21"/>
      <c r="U23" s="21"/>
      <c r="V23" s="21" t="s">
        <v>36</v>
      </c>
      <c r="W23" s="5"/>
      <c r="X23" s="5"/>
      <c r="Y23" s="5"/>
      <c r="Z23" s="5"/>
      <c r="AA23" s="5"/>
      <c r="AB23" s="5"/>
      <c r="AC23" s="5"/>
      <c r="AD23" s="13"/>
      <c r="AE23" s="13"/>
      <c r="AF23" s="13"/>
      <c r="AG23" s="13"/>
    </row>
    <row r="24" spans="1:33" ht="15.75">
      <c r="A24" s="20" t="s">
        <v>17</v>
      </c>
      <c r="B24" s="5">
        <f>B22</f>
        <v>988.043</v>
      </c>
      <c r="C24" s="5">
        <f>C22</f>
        <v>77.884</v>
      </c>
      <c r="D24" s="5">
        <f>D22</f>
        <v>405.592</v>
      </c>
      <c r="E24" s="5">
        <f>E22</f>
        <v>30.28</v>
      </c>
      <c r="F24" s="5"/>
      <c r="G24" s="5"/>
      <c r="H24" s="5"/>
      <c r="I24" s="5">
        <v>1011.839</v>
      </c>
      <c r="J24" s="5">
        <v>8.68</v>
      </c>
      <c r="K24" s="5">
        <v>5022.85</v>
      </c>
      <c r="L24" s="5">
        <v>812.989</v>
      </c>
      <c r="M24" s="5">
        <v>24.0485</v>
      </c>
      <c r="N24" s="5">
        <v>0</v>
      </c>
      <c r="O24" s="5">
        <v>179.960800244</v>
      </c>
      <c r="P24" s="5">
        <v>31.067386158</v>
      </c>
      <c r="Q24" s="21">
        <v>42.68</v>
      </c>
      <c r="R24" s="21">
        <v>22.052</v>
      </c>
      <c r="S24" s="21">
        <v>14.48</v>
      </c>
      <c r="T24" s="21"/>
      <c r="U24" s="21">
        <v>54.27</v>
      </c>
      <c r="V24" s="21"/>
      <c r="W24" s="5">
        <v>79.24800016900002</v>
      </c>
      <c r="X24" s="5">
        <v>102.542001023</v>
      </c>
      <c r="Y24" s="5">
        <v>3.9720000000000004</v>
      </c>
      <c r="Z24" s="5"/>
      <c r="AA24" s="5"/>
      <c r="AB24" s="5">
        <v>157.022</v>
      </c>
      <c r="AC24" s="5"/>
      <c r="AD24" s="13">
        <v>48.87</v>
      </c>
      <c r="AE24" s="13">
        <v>124.74</v>
      </c>
      <c r="AF24" s="13">
        <v>710.48</v>
      </c>
      <c r="AG24" s="13">
        <v>131.29</v>
      </c>
    </row>
    <row r="25" spans="1:33" ht="16.5" thickBot="1">
      <c r="A25" s="26" t="s">
        <v>18</v>
      </c>
      <c r="B25" s="27">
        <f>B9/(($B$9+$C$9+$D$9+$E$9)/78)</f>
        <v>70.17332770312228</v>
      </c>
      <c r="C25" s="27">
        <f>C9/(($B$9+$C$9+$D$9+$E$9)/78)</f>
        <v>2.2442186840209644</v>
      </c>
      <c r="D25" s="27">
        <f>D9/(($B$9+$C$9+$D$9+$E$9)/78)</f>
        <v>5.19453207150368</v>
      </c>
      <c r="E25" s="27">
        <f>E9/(($B$9+$C$9+$D$9+$E$9)/78)</f>
        <v>0.38792154135307216</v>
      </c>
      <c r="F25" s="27">
        <v>16</v>
      </c>
      <c r="G25" s="27">
        <v>14</v>
      </c>
      <c r="H25" s="27">
        <f>29.51*73%</f>
        <v>21.5423</v>
      </c>
      <c r="I25" s="27">
        <v>150.29</v>
      </c>
      <c r="J25" s="27">
        <v>0.32</v>
      </c>
      <c r="K25" s="27">
        <v>201</v>
      </c>
      <c r="L25" s="27">
        <v>56</v>
      </c>
      <c r="M25" s="27">
        <v>4</v>
      </c>
      <c r="N25" s="27">
        <v>2</v>
      </c>
      <c r="O25" s="27">
        <v>8.79</v>
      </c>
      <c r="P25" s="27">
        <v>1.32</v>
      </c>
      <c r="Q25" s="28">
        <v>4.7</v>
      </c>
      <c r="R25" s="28">
        <v>3.8</v>
      </c>
      <c r="S25" s="28">
        <v>3.7</v>
      </c>
      <c r="T25" s="28">
        <v>2.2</v>
      </c>
      <c r="U25" s="28">
        <v>7</v>
      </c>
      <c r="V25" s="28">
        <v>3.26</v>
      </c>
      <c r="W25" s="27">
        <v>5.949166666666667</v>
      </c>
      <c r="X25" s="27">
        <v>6.989166666666667</v>
      </c>
      <c r="Y25" s="27">
        <v>1</v>
      </c>
      <c r="Z25" s="27">
        <v>2</v>
      </c>
      <c r="AA25" s="27">
        <v>2</v>
      </c>
      <c r="AB25" s="27">
        <v>6.93</v>
      </c>
      <c r="AC25" s="27">
        <v>2</v>
      </c>
      <c r="AD25" s="16">
        <v>6</v>
      </c>
      <c r="AE25" s="16">
        <v>8</v>
      </c>
      <c r="AF25" s="16">
        <v>79</v>
      </c>
      <c r="AG25" s="16">
        <v>17</v>
      </c>
    </row>
  </sheetData>
  <sheetProtection password="C6A3" sheet="1" selectLockedCells="1" selectUnlockedCells="1"/>
  <mergeCells count="1">
    <mergeCell ref="A2:A3"/>
  </mergeCells>
  <hyperlinks>
    <hyperlink ref="J21" r:id="rId1" display="http://gazpromenergo.gazprom.ru/investors/1/2016/"/>
    <hyperlink ref="I21" r:id="rId2" display="http://gazpromenergo.gazprom.ru/investors/1/2016/"/>
    <hyperlink ref="B21" r:id="rId3" display="http://gazpromenergo.gazprom.ru/investors/1/2016/"/>
    <hyperlink ref="C21" r:id="rId4" display="http://gazpromenergo.gazprom.ru/investors/1/2016/"/>
    <hyperlink ref="D21" r:id="rId5" display="http://gazpromenergo.gazprom.ru/investors/1/2016/"/>
    <hyperlink ref="E21" r:id="rId6" display="http://gazpromenergo.gazprom.ru/investors/1/2016/"/>
    <hyperlink ref="F21" r:id="rId7" display="http://gazpromenergo.gazprom.ru/investors/1/2016/"/>
    <hyperlink ref="G21" r:id="rId8" display="http://gazpromenergo.gazprom.ru/investors/1/2016/"/>
    <hyperlink ref="H21" r:id="rId9" display="http://gazpromenergo.gazprom.ru/investors/1/2016/"/>
    <hyperlink ref="L21" r:id="rId10" display="http://gazpromenergo.gazprom.ru/investors/1/2016/"/>
    <hyperlink ref="M21" r:id="rId11" display="http://gazpromenergo.gazprom.ru/investors/1/2016/"/>
    <hyperlink ref="N21" r:id="rId12" display="http://gazpromenergo.gazprom.ru/investors/1/2016/"/>
    <hyperlink ref="W21" r:id="rId13" display="http://gazpromenergo.gazprom.ru/uslugi-po-peredache-ehlektroehner/"/>
    <hyperlink ref="X21" r:id="rId14" display="http://gazpromenergo.gazprom.ru/uslugi-po-peredache-ehlektroehner/"/>
    <hyperlink ref="Y21" r:id="rId15" display="http://gazpromenergo.gazprom.ru/uslugi-po-peredache-ehlektroehner/"/>
    <hyperlink ref="Z21" r:id="rId16" display="http://gazpromenergo.gazprom.ru/uslugi-po-peredache-ehlektroehner/"/>
    <hyperlink ref="AA21" r:id="rId17" display="http://gazpromenergo.gazprom.ru/uslugi-po-peredache-ehlektroehner/"/>
    <hyperlink ref="AB21" r:id="rId18" display="http://gazpromenergo.gazprom.ru/uslugi-po-peredache-ehlektroehner/"/>
    <hyperlink ref="AC21" r:id="rId19" display="http://gazpromenergo.gazprom.ru/uslugi-po-peredache-ehlektroehner/"/>
    <hyperlink ref="AD21" r:id="rId20" display="http://gazpromenergo.gazprom.ru/uslugi-po-peredache-ehlektroehner/"/>
    <hyperlink ref="AE21" r:id="rId21" display="http://gazpromenergo.gazprom.ru/uslugi-po-peredache-ehlektroehner/"/>
    <hyperlink ref="AF21" r:id="rId22" display="http://gazpromenergo.gazprom.ru/uslugi-po-peredache-ehlektroehner/"/>
    <hyperlink ref="AG21" r:id="rId23" display="http://gazpromenergo.gazprom.ru/uslugi-po-peredache-ehlektroehner/"/>
  </hyperlink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landscape" paperSize="9" scale="50" r:id="rId2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2016-03-17T09:03:53Z</cp:lastPrinted>
  <dcterms:created xsi:type="dcterms:W3CDTF">2012-05-12T07:32:36Z</dcterms:created>
  <dcterms:modified xsi:type="dcterms:W3CDTF">2018-02-15T08:36:07Z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