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320" windowWidth="28035" windowHeight="5850" tabRatio="864" activeTab="1"/>
  </bookViews>
  <sheets>
    <sheet name="Приложение №1" sheetId="1" r:id="rId1"/>
    <sheet name="Приложение №2" sheetId="2" r:id="rId2"/>
    <sheet name="Приложение №5" sheetId="3" r:id="rId3"/>
    <sheet name="Прил. №2 (Московская область)" sheetId="4" r:id="rId4"/>
    <sheet name="Прил.5 (Московская область) ДПР" sheetId="5" r:id="rId5"/>
    <sheet name="ДПР Ростовская область" sheetId="6" r:id="rId6"/>
    <sheet name="Прилож2 Республика Башкортостан" sheetId="7" r:id="rId7"/>
    <sheet name="ДПР Волгоградская область" sheetId="8" r:id="rId8"/>
    <sheet name="ДПР Самарская область" sheetId="9" r:id="rId9"/>
    <sheet name="ДПР Саратовская область" sheetId="10" r:id="rId10"/>
    <sheet name="ДПР Воронежская область" sheetId="11" r:id="rId11"/>
    <sheet name="ДПР Ульяновская область" sheetId="12" r:id="rId12"/>
    <sheet name="ДПР Ивановская область"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TABLE" localSheetId="3">'Прил. №2 (Московская область)'!#REF!</definedName>
    <definedName name="TABLE" localSheetId="1">'Приложение №2'!#REF!</definedName>
    <definedName name="_xlnm.Print_Area" localSheetId="7">'ДПР Волгоградская область'!$A$1:$H$15</definedName>
    <definedName name="_xlnm.Print_Area" localSheetId="5">'ДПР Ростовская область'!$A$1:$I$17</definedName>
    <definedName name="_xlnm.Print_Area" localSheetId="3">'Прил. №2 (Московская область)'!$A$1:$J$1158</definedName>
    <definedName name="_xlnm.Print_Area" localSheetId="4">'Прил.5 (Московская область) ДПР'!$A$1:$I$560</definedName>
    <definedName name="_xlnm.Print_Area" localSheetId="0">'Приложение №1'!$A$1:$F$13</definedName>
    <definedName name="_xlnm.Print_Area" localSheetId="1">'Приложение №2'!$A$1:$F$1507</definedName>
    <definedName name="_xlnm.Print_Area" localSheetId="2">'Приложение №5'!$A$1:$I$799</definedName>
  </definedNames>
  <calcPr fullCalcOnLoad="1"/>
</workbook>
</file>

<file path=xl/sharedStrings.xml><?xml version="1.0" encoding="utf-8"?>
<sst xmlns="http://schemas.openxmlformats.org/spreadsheetml/2006/main" count="9508" uniqueCount="459">
  <si>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</si>
  <si>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</si>
  <si>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</si>
  <si>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</si>
  <si>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</si>
  <si>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</si>
  <si>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</si>
  <si>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</si>
  <si>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</si>
  <si>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</si>
  <si>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</si>
  <si>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</si>
  <si>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</si>
  <si>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</si>
  <si>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</si>
  <si>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</si>
  <si>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</si>
  <si>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</si>
  <si>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</si>
  <si>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</si>
  <si>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</si>
  <si>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</si>
  <si>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</si>
  <si>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</si>
  <si>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</si>
  <si>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</si>
  <si>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</si>
  <si>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</si>
  <si>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</si>
  <si>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</si>
  <si>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</si>
  <si>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</si>
  <si>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</si>
  <si>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</si>
  <si>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</si>
  <si>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</si>
  <si>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</si>
  <si>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</si>
  <si>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</si>
  <si>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</si>
  <si>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</si>
  <si>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</si>
  <si>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</si>
  <si>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</si>
  <si>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</si>
  <si>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</si>
  <si>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</si>
  <si>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</si>
  <si>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</si>
  <si>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</si>
  <si>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</si>
  <si>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</si>
  <si>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</si>
  <si>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</si>
  <si>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</si>
  <si>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t>Фактические показатели 
за год, предшествующий базовому периоду</t>
  </si>
  <si>
    <t xml:space="preserve">
3.4.</t>
  </si>
  <si>
    <t xml:space="preserve">
тыс. кВт·ч</t>
  </si>
  <si>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</si>
  <si>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</si>
  <si>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в том числе:</t>
  </si>
  <si>
    <t>Выпадающие, 
излишние доходы (расходы) прошлых лет</t>
  </si>
  <si>
    <t>тыс. рублей на 
человека</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</si>
  <si>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</si>
  <si>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</si>
  <si>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r>
      <t>_____</t>
    </r>
    <r>
      <rPr>
        <vertAlign val="superscript"/>
        <sz val="12"/>
        <rFont val="Times New Roman"/>
        <family val="1"/>
      </rPr>
      <t>1</t>
    </r>
    <r>
      <rPr>
        <sz val="12"/>
        <color indexed="9"/>
        <rFont val="Times New Roman"/>
        <family val="1"/>
      </rPr>
      <t>_</t>
    </r>
    <r>
      <rPr>
        <sz val="12"/>
        <rFont val="Times New Roman"/>
        <family val="1"/>
      </rPr>
      <t>Базовый период - год, предшествующий расчетному периоду регулирования.</t>
    </r>
  </si>
  <si>
    <r>
      <t>_____</t>
    </r>
    <r>
      <rPr>
        <vertAlign val="superscript"/>
        <sz val="12"/>
        <rFont val="Times New Roman"/>
        <family val="1"/>
      </rPr>
      <t>2</t>
    </r>
    <r>
      <rPr>
        <sz val="12"/>
        <color indexed="9"/>
        <rFont val="Times New Roman"/>
        <family val="1"/>
      </rPr>
      <t>_</t>
    </r>
    <r>
      <rPr>
        <sz val="12"/>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</si>
  <si>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2"/>
        <rFont val="Times New Roman"/>
        <family val="1"/>
      </rPr>
      <t>3</t>
    </r>
    <r>
      <rPr>
        <sz val="12"/>
        <color indexed="9"/>
        <rFont val="Times New Roman"/>
        <family val="1"/>
      </rPr>
      <t>_</t>
    </r>
    <r>
      <rPr>
        <sz val="12"/>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</si>
  <si>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2"/>
        <rFont val="Times New Roman"/>
        <family val="1"/>
      </rPr>
      <t>4</t>
    </r>
    <r>
      <rPr>
        <sz val="12"/>
        <color indexed="9"/>
        <rFont val="Times New Roman"/>
        <family val="1"/>
      </rPr>
      <t>_</t>
    </r>
    <r>
      <rPr>
        <sz val="12"/>
        <rFont val="Times New Roman"/>
        <family val="1"/>
      </rPr>
      <t>Заполняются коммерческим оператором оптового рынка электрической энергии (мощности).</t>
    </r>
  </si>
  <si>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</si>
  <si>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</si>
  <si>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</si>
  <si>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</si>
  <si>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</si>
  <si>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</si>
  <si>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</si>
  <si>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</si>
  <si>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</si>
  <si>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</si>
  <si>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8 (495) 428-45-70</t>
  </si>
  <si>
    <t>8 (495) 428-45-60</t>
  </si>
  <si>
    <t>info@adm.energo.gazprom.ru</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</si>
  <si>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</si>
  <si>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</si>
  <si>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</si>
  <si>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</si>
  <si>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</si>
  <si>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</si>
  <si>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</si>
  <si>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</si>
  <si>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</si>
  <si>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</si>
  <si>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</si>
  <si>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</si>
  <si>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ставка на содержание сетей</t>
  </si>
  <si>
    <t>ставка на оплату технологического расхода (потерь)</t>
  </si>
  <si>
    <t>одноставочный тариф</t>
  </si>
  <si>
    <r>
      <rPr>
        <sz val="12"/>
        <rFont val="Times New Roman"/>
        <family val="1"/>
      </rPr>
      <t>*</t>
    </r>
    <r>
      <rPr>
        <sz val="12"/>
        <color indexed="9"/>
        <rFont val="Times New Roman"/>
        <family val="1"/>
      </rPr>
      <t>_</t>
    </r>
    <r>
      <rPr>
        <sz val="12"/>
        <rFont val="Times New Roman"/>
        <family val="1"/>
      </rPr>
      <t>Базовый период - год, предшествующий расчетному периоду регулирования.</t>
    </r>
  </si>
  <si>
    <t>Норматив потерь электрической энергии (с указанием реквизитов приказа Минэнерго России, которым утверждены нормативы)3</t>
  </si>
  <si>
    <t>Реквизиты программы энергоэффективности (кем утверждена, дата утверждения, номер приказа)3</t>
  </si>
  <si>
    <t>Показатели, утвержденные 
на базовый период 1</t>
  </si>
  <si>
    <t>Расчетный объем услуг в части управления технологическими режимами 2</t>
  </si>
  <si>
    <t>Расчетный объем услуг в части обеспечения надежности 2</t>
  </si>
  <si>
    <t>Заявленная мощность 3</t>
  </si>
  <si>
    <t>Объем полезного отпуска электроэнергии населению и приравненным к нему категориям потребителей 3</t>
  </si>
  <si>
    <t>Суммарный объем производства и потребления электрической энергии участниками оптового рынка электрической энергии 4</t>
  </si>
  <si>
    <t>Расходы, связанные
с производством
и реализацией 2, 4; подконтрольные расходы 3 - всего</t>
  </si>
  <si>
    <t>Расходы, за исключением указанных в подпункте 4.1 2, 4; неподконтрольные расходы 3 - всего 3</t>
  </si>
  <si>
    <t>Объем условных единиц 3</t>
  </si>
  <si>
    <t>Операционные расходы на условную единицу 3</t>
  </si>
  <si>
    <t xml:space="preserve">
Объем полезного отпуска электроэнергии - всего 3</t>
  </si>
  <si>
    <t>Сургутский филиал ООО "Газпром энерго"</t>
  </si>
  <si>
    <t>1. Тюменская область</t>
  </si>
  <si>
    <t>Приказ от 17.11.2014 №842: - Надымский филиал
 в границах ЯНАО - 7,21. Сургутский филиал
Приказ от 24.12.2014 №949
 в границах ООО "ГДН" - 0,94;
Приказ от 28.11.2014 №882
 в границах ООО "ГТЮ" - 1,05;
Приказ от 17.11.2014 №842
 в границах ООО "ГТС" - 0,31;
 в границах ООО "ГП" - 0,85;
 в границах ПС-10/110кВ Казымской ГТЭС - 1,18;
 в границах г.Тюмень - 3,69.
Уренгойский филиал
Приказ от 30.09.2014 №673
в границах г.Новый Уренгой - 4,51
в границах ЗРУ-6(10)кВ Уренгойского НГКМ - 1,1%</t>
  </si>
  <si>
    <t>долгосрочный период регулирования потери те же</t>
  </si>
  <si>
    <t>Утверждена директором филиала от 08.08.2014 (2015-2019гг.)</t>
  </si>
  <si>
    <t>1-е полу-годие</t>
  </si>
  <si>
    <t>2-е полу-годие</t>
  </si>
  <si>
    <t>двухставочный тариф  (ООО "Газпром переработка"- ООО "Газпром энерго", Сургутский филиал)</t>
  </si>
  <si>
    <t>двухставочный тариф (ООО "Газпром энерго", Сургутский филиал - ОАО "Тюменьэнерго")</t>
  </si>
  <si>
    <t>ООО "Газпром энерго"</t>
  </si>
  <si>
    <t>Приложение № 1
к постановлению Правительства Российской Федерации от 21.01.2004 № 24</t>
  </si>
  <si>
    <t>Раздел 1. Информация об организации</t>
  </si>
  <si>
    <t>Общество с ограниченной ответственностью "Газпром энерго"</t>
  </si>
  <si>
    <t>117939, город Москва, улица Строителей дом 8, корпус 1</t>
  </si>
  <si>
    <t>119526, город Москва, проспект Вернадского, дом 101, корпус 3</t>
  </si>
  <si>
    <t>Семиколенов Артем Викторович</t>
  </si>
  <si>
    <t>Приложение № 2
к постановлению Правительства Российской Федерации от 21.01.2004 № 24</t>
  </si>
  <si>
    <t>Приложение №5
к постановлению Правительства Российской Федерации от 21.01.2004 № 24</t>
  </si>
  <si>
    <t>2. Свердловская область</t>
  </si>
  <si>
    <t>Приказ от 28.11.2014 № 882  в границах 
ООО "ГТЮ" - 1,16 %</t>
  </si>
  <si>
    <t>Утверждена Сургутским филиалом 
ООО "Газпром энерго" от 11.01.2016 г.</t>
  </si>
  <si>
    <t>Утверждена Сургутским филиалом 
ООО "Газпром энерго" от 11.04.2018 г.</t>
  </si>
  <si>
    <t>тыс. рублей /у.е.</t>
  </si>
  <si>
    <r>
      <t xml:space="preserve">Показатели, утвержденные 
на базовый период </t>
    </r>
    <r>
      <rPr>
        <vertAlign val="superscript"/>
        <sz val="12"/>
        <rFont val="Times New Roman"/>
        <family val="1"/>
      </rPr>
      <t>1</t>
    </r>
  </si>
  <si>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</si>
  <si>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</si>
  <si>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</si>
  <si>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</si>
  <si>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</si>
  <si>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</si>
  <si>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</si>
  <si>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</si>
  <si>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</si>
  <si>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</si>
  <si>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1-е полугодие</t>
  </si>
  <si>
    <t>2-е полугодие</t>
  </si>
  <si>
    <t>двухставочный тариф</t>
  </si>
  <si>
    <t>Уренгойский филиал ООО "Газпром энерго"</t>
  </si>
  <si>
    <t>5,95 %  ( Приказ № 842 от 17.11.2014г.)</t>
  </si>
  <si>
    <t xml:space="preserve">1.  ЯНАО (ЗНГКМ) </t>
  </si>
  <si>
    <t xml:space="preserve">двухставочный тариф  </t>
  </si>
  <si>
    <t>Северо-Кавказский филиал ООО "Газпром энерго"</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</si>
  <si>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</si>
  <si>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</si>
  <si>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t>
    </r>
    <r>
      <rPr>
        <b/>
        <sz val="12"/>
        <rFont val="Times New Roman"/>
        <family val="1"/>
      </rPr>
      <t xml:space="preserve">подконтрольные расходы </t>
    </r>
    <r>
      <rPr>
        <b/>
        <vertAlign val="superscript"/>
        <sz val="12"/>
        <rFont val="Times New Roman"/>
        <family val="1"/>
      </rPr>
      <t>3</t>
    </r>
    <r>
      <rPr>
        <b/>
        <sz val="12"/>
        <rFont val="Times New Roman"/>
        <family val="1"/>
      </rPr>
      <t xml:space="preserve"> - всего</t>
    </r>
  </si>
  <si>
    <r>
      <rPr>
        <sz val="10"/>
        <color indexed="8"/>
        <rFont val="Times New Roman"/>
        <family val="1"/>
      </rPr>
      <t>Долгосрочные параметры регулирования для территориальных сетевых организаций, в отношении которых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t>
    </r>
    <r>
      <rPr>
        <b/>
        <sz val="10"/>
        <color indexed="8"/>
        <rFont val="Times New Roman"/>
        <family val="1"/>
      </rPr>
      <t xml:space="preserve"> - Ростовская область</t>
    </r>
  </si>
  <si>
    <t>Публикация осуществляется 10.11.2017 г. в соответствии с пунктом 9 раздел г). Стандартов раскрытия информации субъектами оптового и розничных рынков электрической энергии, утвержденных постановлением Правительства Российской Федерации от 21.01.2004 г. № 24 .</t>
  </si>
  <si>
    <t>Наименование сетевой  организации</t>
  </si>
  <si>
    <t>Год</t>
  </si>
  <si>
    <t>НВВ (без учета оплаты потерь)</t>
  </si>
  <si>
    <t>тыс. руб.</t>
  </si>
  <si>
    <t>Наименование сетевой организации</t>
  </si>
  <si>
    <t>Базовый уровень подконтрольных расходов</t>
  </si>
  <si>
    <t>Индекс эффективности подконтрольных расходов</t>
  </si>
  <si>
    <t>Коэффициент эластичности подконтрольных расходов по количеству активов</t>
  </si>
  <si>
    <t>Величина технологического расхода (потерь) электрической энергии</t>
  </si>
  <si>
    <t>Показатель средней продолжительности прекращений передачи электрической энергии на точку поставки (Пsaidi)</t>
  </si>
  <si>
    <t>Показатель уровня качества осуществляемого технологического присоединения (Птпр)</t>
  </si>
  <si>
    <t>Показатель средней частоты прекращений передачи электрической энергии на точку поставки (Пsaifi)</t>
  </si>
  <si>
    <t>млн.руб.</t>
  </si>
  <si>
    <t>%</t>
  </si>
  <si>
    <t>час.</t>
  </si>
  <si>
    <t>шт.</t>
  </si>
  <si>
    <t>х</t>
  </si>
  <si>
    <t>Приуральский филиал ООО "Газпром энерго"</t>
  </si>
  <si>
    <t>1. Пермский край</t>
  </si>
  <si>
    <t>№53 от 17.04.2017г.</t>
  </si>
  <si>
    <t>Министерство строительства и жилищно-коммунального хозяйства Пермского края 01.07.2015 г.</t>
  </si>
  <si>
    <t>2. Республика Башкортостан</t>
  </si>
  <si>
    <t>3. Республика Татарстан</t>
  </si>
  <si>
    <r>
      <t xml:space="preserve">Показатели, утвержденные 
на базовый период </t>
    </r>
    <r>
      <rPr>
        <vertAlign val="superscript"/>
        <sz val="8"/>
        <rFont val="Times New Roman"/>
        <family val="1"/>
      </rPr>
      <t>1</t>
    </r>
  </si>
  <si>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</si>
  <si>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</si>
  <si>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8"/>
        <rFont val="Times New Roman"/>
        <family val="1"/>
      </rPr>
      <t>2</t>
    </r>
  </si>
  <si>
    <r>
      <t xml:space="preserve">Расчетный объем услуг в части обеспечения надежности </t>
    </r>
    <r>
      <rPr>
        <vertAlign val="superscript"/>
        <sz val="8"/>
        <rFont val="Times New Roman"/>
        <family val="1"/>
      </rPr>
      <t>2</t>
    </r>
  </si>
  <si>
    <r>
      <t xml:space="preserve">Заявленная мощность </t>
    </r>
    <r>
      <rPr>
        <vertAlign val="superscript"/>
        <sz val="8"/>
        <rFont val="Times New Roman"/>
        <family val="1"/>
      </rPr>
      <t>3</t>
    </r>
  </si>
  <si>
    <t>3.4.</t>
  </si>
  <si>
    <r>
      <t xml:space="preserve">Объем полезного отпуска электроэнергии - всего </t>
    </r>
    <r>
      <rPr>
        <vertAlign val="superscript"/>
        <sz val="8"/>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</si>
  <si>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8"/>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</si>
  <si>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8"/>
        <rFont val="Times New Roman"/>
        <family val="1"/>
      </rPr>
      <t>3</t>
    </r>
  </si>
  <si>
    <r>
      <t>Реквизиты программы энергоэффективности (кем утверждена, дата утверждения, номер приказа)</t>
    </r>
    <r>
      <rPr>
        <vertAlign val="superscript"/>
        <sz val="8"/>
        <rFont val="Times New Roman"/>
        <family val="1"/>
      </rPr>
      <t>3</t>
    </r>
  </si>
  <si>
    <t>Направлена письмом Приуральского филиала  ООО "Газпром энерго" от17.04.2015 №64-01-07/352</t>
  </si>
  <si>
    <t>Направлена письмом Приуральского филиала      ООО "Газпром энерго" от 03.04.2015 №64-01-07/352</t>
  </si>
  <si>
    <t>Направлена письмом Приуральского филиала    ООО "Газпром энерго" от 21.03.2016 №64-64-07/328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</si>
  <si>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8"/>
        <rFont val="Times New Roman"/>
        <family val="1"/>
      </rPr>
      <t>4</t>
    </r>
  </si>
  <si>
    <r>
      <t xml:space="preserve">Расходы, связанные
с производством
и реализацией </t>
    </r>
    <r>
      <rPr>
        <vertAlign val="superscript"/>
        <sz val="8"/>
        <rFont val="Times New Roman"/>
        <family val="1"/>
      </rPr>
      <t>2, 4</t>
    </r>
    <r>
      <rPr>
        <sz val="8"/>
        <rFont val="Times New Roman"/>
        <family val="1"/>
      </rPr>
      <t xml:space="preserve">; </t>
    </r>
    <r>
      <rPr>
        <b/>
        <sz val="8"/>
        <rFont val="Times New Roman"/>
        <family val="1"/>
      </rPr>
      <t xml:space="preserve">подконтрольные расходы </t>
    </r>
    <r>
      <rPr>
        <b/>
        <vertAlign val="superscript"/>
        <sz val="8"/>
        <rFont val="Times New Roman"/>
        <family val="1"/>
      </rPr>
      <t>3</t>
    </r>
    <r>
      <rPr>
        <b/>
        <sz val="8"/>
        <rFont val="Times New Roman"/>
        <family val="1"/>
      </rPr>
      <t xml:space="preserve"> - всего</t>
    </r>
  </si>
  <si>
    <r>
      <t xml:space="preserve">Расходы, за исключением указанных в подпункте 4.1 </t>
    </r>
    <r>
      <rPr>
        <vertAlign val="superscript"/>
        <sz val="8"/>
        <rFont val="Times New Roman"/>
        <family val="1"/>
      </rPr>
      <t>2, 4</t>
    </r>
    <r>
      <rPr>
        <sz val="8"/>
        <rFont val="Times New Roman"/>
        <family val="1"/>
      </rPr>
      <t xml:space="preserve">; неподконтрольные расходы </t>
    </r>
    <r>
      <rPr>
        <vertAlign val="superscript"/>
        <sz val="8"/>
        <rFont val="Times New Roman"/>
        <family val="1"/>
      </rPr>
      <t>3</t>
    </r>
    <r>
      <rPr>
        <sz val="8"/>
        <rFont val="Times New Roman"/>
        <family val="1"/>
      </rPr>
      <t xml:space="preserve"> - всего </t>
    </r>
    <r>
      <rPr>
        <vertAlign val="superscript"/>
        <sz val="8"/>
        <rFont val="Times New Roman"/>
        <family val="1"/>
      </rPr>
      <t>3</t>
    </r>
  </si>
  <si>
    <t>Выпадающие, излишние доходы (расходы) прошлых лет</t>
  </si>
  <si>
    <t>Инвестиции, осуществляемые за счет тарифных источников</t>
  </si>
  <si>
    <t>Приказ №215-О от 15.08.2014 Министерство промышленности и инновационной политики</t>
  </si>
  <si>
    <t>Приказ №199-О от 14.08.2015 Министерство промышленности и инновационной политики</t>
  </si>
  <si>
    <t>Приказ 199-О от 14.08.2015 Министерство промышленности и инновационной политики</t>
  </si>
  <si>
    <r>
      <t xml:space="preserve">Объем условных единиц </t>
    </r>
    <r>
      <rPr>
        <vertAlign val="superscript"/>
        <sz val="8"/>
        <rFont val="Times New Roman"/>
        <family val="1"/>
      </rPr>
      <t>3</t>
    </r>
  </si>
  <si>
    <r>
      <t xml:space="preserve">Операционные расходы на условную единицу </t>
    </r>
    <r>
      <rPr>
        <vertAlign val="superscript"/>
        <sz val="8"/>
        <rFont val="Times New Roman"/>
        <family val="1"/>
      </rPr>
      <t>3</t>
    </r>
  </si>
  <si>
    <t>тыс. рублей/(у.е.)</t>
  </si>
  <si>
    <t>Южный  филиал ООО "Газпром энерго"</t>
  </si>
  <si>
    <t>1. Астраханская область</t>
  </si>
  <si>
    <t>1,3 %
(Распоряжение службы по тарифам Астраханской области
от 22.12.2014 № 242)</t>
  </si>
  <si>
    <t>Программа на 2017-2019 гг согласована службой по тарифам Астраханской области (письмо от 01.07.2016
№ СТ/02-21-2048)</t>
  </si>
  <si>
    <t>Южный филиал ООО "Газпром энерго"</t>
  </si>
  <si>
    <t>ООО "Газпром энерго" - ОАО "МРСК Юга"</t>
  </si>
  <si>
    <t>ООО "Газпром добыча Астрахань" (тариф монопотребителя)</t>
  </si>
  <si>
    <t>Центральный филиал ООО "Газпром энерго"</t>
  </si>
  <si>
    <t>1. Рязанская область</t>
  </si>
  <si>
    <t>Норматив потерь
3,40 %,  утвержден приказом
 Минэнерго России от 27.02.2015 № 100</t>
  </si>
  <si>
    <t>Не утверждался</t>
  </si>
  <si>
    <t>Программа утверждена директором филиала, приказ от 25.12.2012 № 166</t>
  </si>
  <si>
    <t>Программа утверждена директором филиала, приказ от 25.12.2012 № 167</t>
  </si>
  <si>
    <t>2. Тульская  область</t>
  </si>
  <si>
    <t>Норматив потерь: 7,57 %, 
утвержден приказом Минэнерго России от 27.02.2015 № 100</t>
  </si>
  <si>
    <t>Правительство Тульской области
Распоряжение от 13.08.2013 № 786-р</t>
  </si>
  <si>
    <r>
      <t xml:space="preserve">Объем полезного отпуска электроэнергии - всего </t>
    </r>
    <r>
      <rPr>
        <vertAlign val="superscript"/>
        <sz val="12"/>
        <rFont val="Times New Roman"/>
        <family val="1"/>
      </rPr>
      <t>3</t>
    </r>
  </si>
  <si>
    <t>2. Тульская область</t>
  </si>
  <si>
    <t>Южно-Уральский  филиал ООО "Газпром энерго"</t>
  </si>
  <si>
    <t>1. Оренбургская область</t>
  </si>
  <si>
    <t>не утверждался</t>
  </si>
  <si>
    <t>Программа энергосбережения и повышения энергетической эффективности на 2015-2019 годы
 (утв. 17.06.2014 директором Южно-Уральского филиала)</t>
  </si>
  <si>
    <t>-</t>
  </si>
  <si>
    <t>Южно-Уральский филиал ООО "Газпром энерго"</t>
  </si>
  <si>
    <t>ООО "Газпром добыча Оренбург" тариф моносети</t>
  </si>
  <si>
    <t>Прочие потребители (электросетевые организации)*</t>
  </si>
  <si>
    <t>филиал ОАО "МРСК Волги" - "Оренбургэнерго" доходный договор</t>
  </si>
  <si>
    <t>филиал ОАО "МРСК Волги" - "Оренбургэнерго"        затратный договор</t>
  </si>
  <si>
    <t>ООО "Российский энергетический комплекс"  затратный договор</t>
  </si>
  <si>
    <t>ООО "Терра"  затратный договор</t>
  </si>
  <si>
    <t>ООО "МК-Энерго Плюс"  затратный договор</t>
  </si>
  <si>
    <t>ООО "Сетевая Компания "Энерго"  затратный договор</t>
  </si>
  <si>
    <t>ООО "Уралэлектросеть"  затратный договор</t>
  </si>
  <si>
    <t>ООО "Электросетевая компания" затратный договор</t>
  </si>
  <si>
    <t>ГУП "ОКЭС" доходный договор</t>
  </si>
  <si>
    <t>АО "Оборонэнерго" доходный договор</t>
  </si>
  <si>
    <t>ООО "Энерго защита" затратный договор</t>
  </si>
  <si>
    <t>ООО "Оренбургэлектросеть" затратный договор</t>
  </si>
  <si>
    <t>ООО "ЕЭС Оренбуржья"</t>
  </si>
  <si>
    <t xml:space="preserve">ООО "Энергоконтракт" </t>
  </si>
  <si>
    <t xml:space="preserve">ООО "Объединенная энергетическая компания" </t>
  </si>
  <si>
    <t xml:space="preserve">ООО "Сети Плюс" </t>
  </si>
  <si>
    <t xml:space="preserve">ООО "МК-Энергосеть" </t>
  </si>
  <si>
    <t xml:space="preserve">ООО "Сервис Плюс" </t>
  </si>
  <si>
    <t xml:space="preserve">ООО "Сетьэнерготранс" </t>
  </si>
  <si>
    <t>ООО "МК-Энерго"</t>
  </si>
  <si>
    <t>* Тарифы по каждой электросетевой организации будут сформированы после установления котловых тарифов и определения схемы взаиморасчетов на 2019 год.</t>
  </si>
  <si>
    <t>1. Ростовская область</t>
  </si>
  <si>
    <t>2. Краснодарский край и Республика Адыгея</t>
  </si>
  <si>
    <t>3. Ставропольский край (тарифы для сетевой организации, обслуживающей преимущественно одного потребителя)</t>
  </si>
  <si>
    <t>4. Ставропольский край (индивидуальные тарифы для расчетов между сетевыми организациями)</t>
  </si>
  <si>
    <t>1. Ростовская область (индивидуальные тарифы для взаиморасчетов между ООО "Газпром энерго" и филиалом ПАО "МРСК Юга" - "Ростовэнерго")</t>
  </si>
  <si>
    <t>2. Ростовская область (индивидуальные тарифы для взаиморасчетов между ООО "Газпром энерго" и АО "Донэнерго")</t>
  </si>
  <si>
    <t>3. Краснодарский край и Республика Адыгея</t>
  </si>
  <si>
    <t>4. Ставропольский край (тарифы для сетевой организации, обслуживающей преимущественно одного потребителя)</t>
  </si>
  <si>
    <t>5. Ставропольский край (индивидуальные тарифы для расчетов между сетевыми организациями)</t>
  </si>
  <si>
    <t>2. ЯНАО (Пуровский район, Пуртазовская промплощадка)</t>
  </si>
  <si>
    <t>1. ЯНАО (ЗНГКМ)</t>
  </si>
  <si>
    <t>2. Оренбургская область - ЕНЭС</t>
  </si>
  <si>
    <t>Норматив потреь: 1,36%                                                                           Приказ Минэнерго России №1431 от 28.12.2016</t>
  </si>
  <si>
    <t xml:space="preserve">Норматив потреь: 1,41%                                                                           направлен на утверждение в Минэнерго России </t>
  </si>
  <si>
    <t xml:space="preserve">Норматив потреь: 2,23%                                                                           направлен на утверждение в Минэнерго России </t>
  </si>
  <si>
    <t>ЕНЭС</t>
  </si>
  <si>
    <t>Северный филиал ООО "Газпром энерго"</t>
  </si>
  <si>
    <t>1. Вологодская область</t>
  </si>
  <si>
    <t>на 2017 г. не переутверждался                                          12,21%  от 30.09.2014 №674</t>
  </si>
  <si>
    <t>на 2018 г.                                           12,82%  от 26.09.2017 №887</t>
  </si>
  <si>
    <t>на 2019 г.                                           12,82%  от 26.09.2017 №887</t>
  </si>
  <si>
    <t>Утверждена главным инженером-первым заместителем ген. директора ООО "Газпром энерго" Сергеем Михайловичем Асосковым от 01.07.2016  на период 2017-2019гг</t>
  </si>
  <si>
    <t>Утверждена главным инженером-первым заместителем ген. директора ООО "Газпром энерго" Сергеем Михайловичем Асосковым от 19.09.2017  на период 2018-2020гг</t>
  </si>
  <si>
    <t>2. Республика Коми</t>
  </si>
  <si>
    <t>на 2017 г. не переутверждался                                          7,60%  от 30.09.2014 №674</t>
  </si>
  <si>
    <t>на 2018 г.                                           8,17%  от 26.09.2017 №887</t>
  </si>
  <si>
    <t>на 2019 г.                                           8,17%  от 26.09.2017 №887</t>
  </si>
  <si>
    <t>двухставочный тариф (ООО "Энерготранзит Альфа"/ОАО "МРСК Северо-Запада" "Вологдаэнерго")</t>
  </si>
  <si>
    <t>одноставочный тариф (ООО "Энерготранзит Альфа"/ОАО "МРСК Северо-Запада" "Вологдаэнерго")</t>
  </si>
  <si>
    <t>949,04/789,93</t>
  </si>
  <si>
    <t>732,91/ 610,07</t>
  </si>
  <si>
    <t>двухставочный тариф (ОАО "МРСК Северо-Запада"/ АО "КОМИ КОММУНАЛЬНЫЕ ТЕХНОЛОГИИ")</t>
  </si>
  <si>
    <t>одноставочный тариф (ОАО "МРСК Северо-Запада"/ АО "КОМИ КОММУНАЛЬНЫЕ ТЕХНОЛОГИИ")</t>
  </si>
  <si>
    <t>Саратовский филиал ООО "Газпром энерго"</t>
  </si>
  <si>
    <t>1. Волгоградская область</t>
  </si>
  <si>
    <t>3,46 %  (Приказ Минэнерго РФ от 28.11.2014 г. № 882)</t>
  </si>
  <si>
    <t>Утверждена Комитетом тарифного регулирования Волгоградской области</t>
  </si>
  <si>
    <t>2. Воронежская область</t>
  </si>
  <si>
    <t>4,12 %  (Приказ Минэнерго РФ 
от 17.11.2014 г. № 842)</t>
  </si>
  <si>
    <t>3. Ивановская область</t>
  </si>
  <si>
    <t>2,29 %  (Приказ Минэнерго РФ 
от 29.09.2012г. № 462)</t>
  </si>
  <si>
    <t>Утверждена Региональной службой по тарифам Ивановской области</t>
  </si>
  <si>
    <t>4. Самарская область</t>
  </si>
  <si>
    <t>1,43% (Приказ Минэнерго РФ от 22.07.2014г. №449)</t>
  </si>
  <si>
    <t>утверждена Минэнерго и ЖКХ Самарской области</t>
  </si>
  <si>
    <t>5. Саратовская  область</t>
  </si>
  <si>
    <t>2,28%  (Приказ Минэнерго РФ 
от 17.11.2014 г. № 842)</t>
  </si>
  <si>
    <t>Утверждена Комитетом государственного регулирования тарифов Саратовской области</t>
  </si>
  <si>
    <t>6. Ульяновская  область</t>
  </si>
  <si>
    <t>2,87 % (Приказ Минэнерго РФ от 17.11.2014 г. № 842)</t>
  </si>
  <si>
    <t>Утверждена Министерством экономического развития Ульяновской области</t>
  </si>
  <si>
    <t>филиал ОАО "МРСК Юга" - "Волгоградэнерго"</t>
  </si>
  <si>
    <t>ООО "Газпром трансгаз Волгоград" (ОАО "Межрегионэнергосбыт")</t>
  </si>
  <si>
    <t>860 955,36</t>
  </si>
  <si>
    <t>филиал "Ивэнерго" ОАО МРСК Центра и Приволжья" (плательщик "Ивэнерго")</t>
  </si>
  <si>
    <t>ООО "Газпром трансгаз Самара" (ОАО "Межрегионэнергосбыт")</t>
  </si>
  <si>
    <t>ЗАО "Самарская сетевая компания"</t>
  </si>
  <si>
    <t>ОАО "Самараэнерго"</t>
  </si>
  <si>
    <t>филиал ОАО "МРСК Волги"-"Самарские распределительные сети"</t>
  </si>
  <si>
    <t>5. Саратовская область</t>
  </si>
  <si>
    <t>ОАО "МРСК Волги"</t>
  </si>
  <si>
    <t>ООО "Газпром трансгаз Саратов" (ОАО "Межрегионэнергосбыт")</t>
  </si>
  <si>
    <t>ЗАО "СПГЭС"</t>
  </si>
  <si>
    <t>6. Ульяновская область</t>
  </si>
  <si>
    <t>Долгосрочные параметры регулирования на 2018-2019 годы, установленные для ООО "Газпром энерго" на территории Волгоградской области</t>
  </si>
  <si>
    <t>Предложение по сумме  необходимой валовой выручки на долгосрочный период регулирования  2015-2019 годы</t>
  </si>
  <si>
    <t>Уровень надежности оказываемых услуг (Пп)</t>
  </si>
  <si>
    <t>Уровень качества осуществляемого технологического присоединения (Птпр)</t>
  </si>
  <si>
    <t>Долгосрочные параметры регулирования на 2018-2019 годы, установленные для ООО "Газпром энерго" на территории Самарской области</t>
  </si>
  <si>
    <t>Долгосрочные параметры регулирования на 2017-2019 годы, установленные для ООО "Газпром энерго" на территории Саратовской области</t>
  </si>
  <si>
    <t>Долгосрочные параметры регулирования на 2018-2020 годы, установленные для ООО "Газпром энерго" на территории Воронежской области</t>
  </si>
  <si>
    <t>Саратовский филиал 
ООО "Газпром энерго"</t>
  </si>
  <si>
    <t>Долгосрочные параметры регулирования на 2018-2019 годы, установленные для ООО "Газпром энерго" на территории Ульяновской области</t>
  </si>
  <si>
    <t>Долгосрочные параметры регулирования на 2018-2019 годы, установленные для ООО "Газпром энерго" на территории Ивановской области</t>
  </si>
  <si>
    <t>Утверждена директором Саратовского филиала ООО "Газпром энерго"</t>
  </si>
  <si>
    <t>2.1 Республика Башкортостан (05.10.2018)</t>
  </si>
  <si>
    <t>3. Московская  область</t>
  </si>
  <si>
    <t>норматив потерь: 2,77 %,
утвержден приказом Минэнерго России от 22.07.2014 № 449</t>
  </si>
  <si>
    <t>Определен Комитетом по ценам и тарифам Московской области в размере 2,77 %</t>
  </si>
  <si>
    <t>Определен филиалом в размере 2,77 %</t>
  </si>
  <si>
    <t>Программа на 2018-2020 годы утверждена Директором филиала</t>
  </si>
  <si>
    <t>не утверждалась</t>
  </si>
  <si>
    <t>3. Московская область</t>
  </si>
  <si>
    <t>Приложение № 2
к предложению о размере цен (тарифов), долгосрочных параметров регулирования</t>
  </si>
  <si>
    <t>4. Липецкая  область</t>
  </si>
  <si>
    <t>норматив потерь 0,2 %,  утвержден постановлением Управления энергетики и тарифов Липецкой области № 59/3 от 26.12.2014</t>
  </si>
  <si>
    <t>Утверждена Управлением по государственному регулированию тарифов Воронежской области</t>
  </si>
  <si>
    <t>2.1 Воронежская область на 28.12.2016</t>
  </si>
  <si>
    <r>
      <t xml:space="preserve">Расчетный объем услуг в части управления технологическими режимами </t>
    </r>
    <r>
      <rPr>
        <vertAlign val="superscript"/>
        <sz val="14"/>
        <rFont val="Times New Roman"/>
        <family val="1"/>
      </rPr>
      <t>2</t>
    </r>
  </si>
  <si>
    <r>
      <t xml:space="preserve">Расчетный объем услуг в части обеспечения надежности </t>
    </r>
    <r>
      <rPr>
        <vertAlign val="superscript"/>
        <sz val="14"/>
        <rFont val="Times New Roman"/>
        <family val="1"/>
      </rPr>
      <t>2</t>
    </r>
  </si>
  <si>
    <r>
      <t xml:space="preserve">Заявленная мощность </t>
    </r>
    <r>
      <rPr>
        <vertAlign val="superscript"/>
        <sz val="14"/>
        <rFont val="Times New Roman"/>
        <family val="1"/>
      </rPr>
      <t>3</t>
    </r>
  </si>
  <si>
    <r>
      <t xml:space="preserve">
Объем полезного отпуска электроэнергии - всего </t>
    </r>
    <r>
      <rPr>
        <vertAlign val="superscript"/>
        <sz val="14"/>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</si>
  <si>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4"/>
        <rFont val="Times New Roman"/>
        <family val="1"/>
      </rPr>
      <t>3</t>
    </r>
  </si>
  <si>
    <t>4,12% (Приказ Минэнерго РФ от 17.11.2014 г. № 842)</t>
  </si>
  <si>
    <t>утверждена Управлением по государственному регулированию тарифов Воронежской области</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</si>
  <si>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4"/>
        <rFont val="Times New Roman"/>
        <family val="1"/>
      </rPr>
      <t>4</t>
    </r>
  </si>
  <si>
    <r>
      <t xml:space="preserve">Расходы, связанные
с производством
и реализацией </t>
    </r>
    <r>
      <rPr>
        <vertAlign val="superscript"/>
        <sz val="14"/>
        <rFont val="Times New Roman"/>
        <family val="1"/>
      </rPr>
      <t>2, 4</t>
    </r>
    <r>
      <rPr>
        <sz val="14"/>
        <rFont val="Times New Roman"/>
        <family val="1"/>
      </rPr>
      <t xml:space="preserve">; подконтрольные расходы </t>
    </r>
    <r>
      <rPr>
        <vertAlign val="superscript"/>
        <sz val="14"/>
        <rFont val="Times New Roman"/>
        <family val="1"/>
      </rPr>
      <t>3</t>
    </r>
    <r>
      <rPr>
        <sz val="14"/>
        <rFont val="Times New Roman"/>
        <family val="1"/>
      </rPr>
      <t xml:space="preserve"> - всего</t>
    </r>
  </si>
  <si>
    <r>
      <t xml:space="preserve">Расходы, за исключением указанных в подпункте 4.1 </t>
    </r>
    <r>
      <rPr>
        <vertAlign val="superscript"/>
        <sz val="14"/>
        <rFont val="Times New Roman"/>
        <family val="1"/>
      </rPr>
      <t>2, 4</t>
    </r>
    <r>
      <rPr>
        <sz val="14"/>
        <rFont val="Times New Roman"/>
        <family val="1"/>
      </rPr>
      <t xml:space="preserve">; неподконтрольные расходы </t>
    </r>
    <r>
      <rPr>
        <vertAlign val="superscript"/>
        <sz val="14"/>
        <rFont val="Times New Roman"/>
        <family val="1"/>
      </rPr>
      <t>3</t>
    </r>
    <r>
      <rPr>
        <sz val="14"/>
        <rFont val="Times New Roman"/>
        <family val="1"/>
      </rPr>
      <t xml:space="preserve"> - всего </t>
    </r>
    <r>
      <rPr>
        <vertAlign val="superscript"/>
        <sz val="14"/>
        <rFont val="Times New Roman"/>
        <family val="1"/>
      </rPr>
      <t>3</t>
    </r>
  </si>
  <si>
    <r>
      <t xml:space="preserve">Объем условных единиц </t>
    </r>
    <r>
      <rPr>
        <vertAlign val="superscript"/>
        <sz val="14"/>
        <rFont val="Times New Roman"/>
        <family val="1"/>
      </rPr>
      <t>3</t>
    </r>
  </si>
  <si>
    <r>
      <t xml:space="preserve">Операционные расходы на условную единицу </t>
    </r>
    <r>
      <rPr>
        <vertAlign val="superscript"/>
        <sz val="14"/>
        <rFont val="Times New Roman"/>
        <family val="1"/>
      </rPr>
      <t>3</t>
    </r>
  </si>
  <si>
    <t>Утверждена Министерством промышленности и энергетики Саратовской области распоряжением от 10.10.2013 г. № 12-р</t>
  </si>
  <si>
    <t>4. Челябинская область</t>
  </si>
  <si>
    <t>1. Краснодарский край и Республика Адыгея</t>
  </si>
  <si>
    <t>2. Ставропольский край (тарифы для сетевой организации, обслуживающей преимущественно одного потребителя)</t>
  </si>
  <si>
    <t>3. Ставропольский край (индивидуальные тарифы для расчетов между сетевыми организациями)</t>
  </si>
  <si>
    <t>4. Ростовская область (по состоянию на 07.11.2016)</t>
  </si>
  <si>
    <t>Примечение</t>
  </si>
  <si>
    <t>В 2016 году организаия не соответсвовала критерием ТСО, тарифы отсутсвовали</t>
  </si>
  <si>
    <t>Состав оборудования в 2017 г. отличается от состава оборудования в 2015 г.</t>
  </si>
  <si>
    <t>4.1. Ростовская область (тарифы для сетевой организации, обслуживающей преимущественно одного потребителя)  (по состоянию на 07.11.2016)</t>
  </si>
  <si>
    <t>4.2. Ростовская область (индивидуальные тарифы для расчетов между сетевыми организациями)  (по состоянию на 07.11.2016)</t>
  </si>
  <si>
    <t>На 2015 г. не переутверждался 8,43%  от 30.09.2014 № 674</t>
  </si>
  <si>
    <t>На 2016 г. не переутверждался 16,05 %  от 30.09.2014 № 674</t>
  </si>
  <si>
    <t>На 2017 г. не переутверждался 12,21 %  от 30.09.2014 № 675</t>
  </si>
  <si>
    <t>Утверждена директором Северного филиала от 29.01.2014</t>
  </si>
  <si>
    <t>Утверждена директором Северного филиала от 20.01.2015</t>
  </si>
  <si>
    <t>На 2015 г. не переутверждался 10,34 %  от 30.09.2014 № 674</t>
  </si>
  <si>
    <t>На 2016 г. не переутверждался 7,84 %  от 30.09.2014 № 674</t>
  </si>
  <si>
    <t>На 2017 г. не переутверждался 7,60 %  от 30.09.2014 № 675</t>
  </si>
  <si>
    <t>1. Тюменская область на 01.05.2016</t>
  </si>
  <si>
    <t>Долгосрочный период регулирования потери те же</t>
  </si>
  <si>
    <t>Утверждена директором филиала
 от 08.08.2014 (2015-2019 гг.)</t>
  </si>
  <si>
    <t>2. Тюменская область + ЯНГКМ на 09.12.2016</t>
  </si>
  <si>
    <t>Приказ от 17.11.2014 №842: - Надымский филиал
 в границах ЯНАО - 7,21. Сургутский филиал
Приказ от 24.12.2014 №949
 в границах ООО "ГДН" - 0,94;
Приказ от 28.11.2014 №882
 в границах ООО "ГТЮ" - 1,05;
Приказ от 17.11.2014 №842
 в границах ООО "ГТС" - 0,31;
 в границах ООО "ГП" - 0,85;
 в границах ПС-10/110кВ Казымской ГТЭС - 1,18;
 в границах г.Тюмень - 3,69.
Уренгойский филиал
Приказ от 30.09.2014 №673
в границах г.Новый Уренгой - 4,51
в границах ЗРУ-6(10)кВ Уренгойского НГКМ - 1,1%
в границах ЯНГКМ - 3,08%</t>
  </si>
  <si>
    <t>3. Свердловская область</t>
  </si>
  <si>
    <t>Утверждена Сургутским филиалом 
ООО "Газпром энерго" от 15.04.2014 г.</t>
  </si>
  <si>
    <t>Уренгойский  филиал ООО "Газпром энерго"</t>
  </si>
  <si>
    <t xml:space="preserve">1. ЯНАО (ЗНГКМ) </t>
  </si>
  <si>
    <t>Приказ тот же</t>
  </si>
  <si>
    <t>2. ЯНАО (ЯНГКМ) на 01.05.2016</t>
  </si>
  <si>
    <t>3,08 %  (Приказ от 30.09.2014 № 673 - 
Министерство энергетики РФ)</t>
  </si>
  <si>
    <t>2,03 %  (приказ Минэнерго России от 28.11.2014 № 882)</t>
  </si>
  <si>
    <t>Тарифы на 2015 год утверждены методом экономически обоснованных расходов</t>
  </si>
  <si>
    <t>Приказ Минэкономразвития Оренбургской области от 24.09.2015 №99 об утверждении скорректированной инвестиционной программы на 2015 год</t>
  </si>
  <si>
    <t>Инвестиционная программа в сфере электроснабжения на 2014-2016 годы, утв. письмомо Минэкономразвития Оренбургской области от 15.05.2013 №11/1225</t>
  </si>
  <si>
    <t>Норматив потреь: 2,37%                                                                           Приказ Минэнерго России №702 от 30.09.2015</t>
  </si>
  <si>
    <t>1,3 %
(Приказ Минэнерго России
от 17.11.2014 № 842)</t>
  </si>
  <si>
    <t>Долгосрочный период регулирования
потери те же</t>
  </si>
  <si>
    <t>Утверждена службой по тарифам
Астраханской области</t>
  </si>
  <si>
    <t>Предложение направлено в службу по тарифам Астраханской области на утверждение</t>
  </si>
  <si>
    <t>Приложение № 5
к предложению о размере цен (тарифов), долгосрочных параметров регулирования</t>
  </si>
  <si>
    <t>4. Липецкая область</t>
  </si>
  <si>
    <t>Тарифы на услуги по передаче электрической энергии для сетевых организаций (ООО "Газпром энерго"), обслуживающих преимущественно одного потребителя (ООО "Газпром трансгаз Москва")</t>
  </si>
  <si>
    <t>Индивидуальный тариф на услуги по передаче электрической энергии для взаиморасчетов между 2 сетевыми организациями за оказываемые друг другу услуги по передаче (Тариф для оплаты от ПАО «МРСК Центра» в ООО «Газпром энерго»).</t>
  </si>
  <si>
    <t>Индивидуальный тариф на услуги по передаче электрической энергии для взаиморасчетов между 2 сетевыми организациями за оказываемые друг другу услуги по передаче (Тариф для оплаты от ООО «Газпром энерго» в ПАО «МРСК Центра»).</t>
  </si>
  <si>
    <t>ООО "Газпром трансгаз Нижний Новгород" (ЭСК "Гарант")</t>
  </si>
  <si>
    <t xml:space="preserve">1 654 253,50 </t>
  </si>
  <si>
    <t>3. Удмуртская Республика</t>
  </si>
  <si>
    <t>4. Республика Татарстан</t>
  </si>
  <si>
    <t>5. Челябинская область</t>
  </si>
  <si>
    <t>4. Ростовская область  (по состоянию на 07.11.2016)</t>
  </si>
  <si>
    <t>4.1. тарифы для сетевой организации, обслуживающей преимущественно одного потребителя</t>
  </si>
  <si>
    <t>4.2. индивидуальные тарифы для расчетов между сетевыми организациями</t>
  </si>
  <si>
    <t>783/ 1 221</t>
  </si>
  <si>
    <t>997/ 1 581</t>
  </si>
  <si>
    <t>1135,53/ 1 110,32</t>
  </si>
  <si>
    <t>977,34/ 955,64</t>
  </si>
  <si>
    <t>1 562/943</t>
  </si>
  <si>
    <t>1 391/889</t>
  </si>
  <si>
    <t>двухставочный тариф  (ООО "Газпром переработка"- ООО "Газпром энерго")</t>
  </si>
  <si>
    <t>двухставочный тариф (ООО "Газпром энерго", ОАО "Тюменьэнерго")</t>
  </si>
  <si>
    <t>ООО "Газпром добыча Оренбург" затратный договор</t>
  </si>
  <si>
    <t>ООО "СЭМ"  затратный договор</t>
  </si>
  <si>
    <t>ООО "Энергосеть"  затратный договор</t>
  </si>
  <si>
    <t>ООО "Сервиснефтегаз"  затратный договор</t>
  </si>
  <si>
    <t>* Тарифы по каждой электросетевой организации будут сформированы после установления котловых тарифов и определения схемы взаиморасчетов на 2017 год.</t>
  </si>
  <si>
    <t>Наименование ставки тарифа</t>
  </si>
  <si>
    <t>Ед.изм</t>
  </si>
  <si>
    <t>Предложения на расчетный период регулирования,
2019 год</t>
  </si>
  <si>
    <t>Предложения на расчетный период регулирования,
2020год</t>
  </si>
  <si>
    <t>Предложения на расчетный период регулирования,
2021 год</t>
  </si>
  <si>
    <t>Предложения на расчетный период регулирования,
2022од</t>
  </si>
  <si>
    <t>Предложения на расчетный период регулирования,
2023 год</t>
  </si>
  <si>
    <t>Долгосрочные параметры регулирования для территориальных сетевых организаций, в отношении которых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t>
  </si>
  <si>
    <t>Публикация осуществляется в соответствии с пунктом 9 раздел г). Стандартов раскрытия информации субъектами оптового и розничных рынков электрической энергии, утвержденных постановлением Правительства Российской Федерации от 21.01.2004 г. № 24 .</t>
  </si>
  <si>
    <t>Первый год долгосрочного периода регулирования</t>
  </si>
  <si>
    <t>НВВ сетевых организаций на долгосрочный период (без учета потерь)</t>
  </si>
  <si>
    <t>Коэффициент эластичности подконтрольных расходов</t>
  </si>
  <si>
    <t>Уровень надежности реализуемых товаров (услуг)</t>
  </si>
  <si>
    <t>Уровень качества реализуемых товаров (услуг)</t>
  </si>
  <si>
    <t>1.1 Волгоградская область (24.10.2018)</t>
  </si>
  <si>
    <t>2.1 Воронежская область (24.10.2018)</t>
  </si>
  <si>
    <t>Утверждена Директором Саратовского филиала ООО "Газпром энерго"</t>
  </si>
  <si>
    <t>3.1 Ивановская область (24.10.2018)</t>
  </si>
  <si>
    <t>4.1 Самарская область (24.10.2018)</t>
  </si>
  <si>
    <t>6.1 Ульяновская  область (24.10.2018)</t>
  </si>
  <si>
    <t>6.1 Ульяновская область (24.10.2018)</t>
  </si>
  <si>
    <t>ООО "Газпром трансгаз Самара" (АО "Межрегионэнергосбыт")</t>
  </si>
  <si>
    <t>филиал ПАО "МРСК Волги"-"Ульяновские распределительные сети"</t>
  </si>
  <si>
    <t>1.1 Ростовская область (24.10.2018)</t>
  </si>
  <si>
    <t>2.1 Краснодарский край и Республика Адыгея (24.10.2018)</t>
  </si>
  <si>
    <t>1.1 Ростовская область (индивидуальные тарифы для взаиморасчетов между ООО "Газпром энерго" и филиалом ПАО "МРСК Юга" - "Ростовэнерго") (24.10.2018)</t>
  </si>
  <si>
    <t>2.1 Ростовская область (индивидуальные тарифы для взаиморасчетов между ООО "Газпром энерго" и АО "Донэнерго") (24.10.2018)</t>
  </si>
  <si>
    <t>3.1 Краснодарский край и Республика Адыгея (24.10.2018)</t>
  </si>
  <si>
    <t>1.2 Ростовская область (12.11.2018)</t>
  </si>
  <si>
    <t>1.2 Ростовская область (индивидуальные тарифы для взаиморасчетов между ООО "Газпром энерго" и филиалом ПАО "МРСК Юга" - "Ростовэнерго") (12.11.2018)</t>
  </si>
  <si>
    <t>2.2 Ростовская область (индивидуальные тарифы для взаиморасчетов между ООО "Газпром энерго" и АО "Донэнерго") (12.11.2018)</t>
  </si>
  <si>
    <t>3.1 Ставропольский край (тарифы для сетевой организации, обслуживающей преимущественно одного потребителя) (14.11.2018)</t>
  </si>
  <si>
    <t>4.1 Ставропольский край (индивидуальные тарифы для расчетов между сетевыми организациями) (14.11.2018)</t>
  </si>
  <si>
    <t>4.1 Ставропольский край (тарифы для сетевой организации, обслуживающей преимущественно одного потребителя) (14.11.2018)</t>
  </si>
  <si>
    <t>5.1 Ставропольский край (индивидуальные тарифы для расчетов между сетевыми организациями) (14.11.2018)</t>
  </si>
  <si>
    <t>1.1 Оренбургская область (19.11.2018)</t>
  </si>
  <si>
    <t>2,77 %</t>
  </si>
  <si>
    <t>4. Москва (22.11.2018)</t>
  </si>
  <si>
    <t>Департамент экономической политики и развития города Москвы от 28.12.2017 №ДПР-41-79/17</t>
  </si>
  <si>
    <t>Не присоединены к соглашению</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</si>
</sst>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00"/>
    <numFmt numFmtId="174" formatCode="_-* #,##0.00000_р_._-;\-* #,##0.00000_р_._-;_-* &quot;-&quot;??_р_._-;_-@_-"/>
    <numFmt numFmtId="175" formatCode="#,##0.000"/>
    <numFmt numFmtId="176" formatCode="0.0"/>
    <numFmt numFmtId="177" formatCode="0.000"/>
    <numFmt numFmtId="178" formatCode="#,##0.0"/>
    <numFmt numFmtId="179" formatCode="#,##0.000_ ;\-#,##0.000\ "/>
    <numFmt numFmtId="180" formatCode="#,##0.00000_ ;\-#,##0.00000\ "/>
    <numFmt numFmtId="181" formatCode="#,##0.000000"/>
    <numFmt numFmtId="182" formatCode="#,##0.00_ ;\-#,##0.00\ "/>
    <numFmt numFmtId="183" formatCode="_-* #,##0_р_._-;\-* #,##0_р_._-;_-* &quot;-&quot;??_р_._-;_-@_-"/>
    <numFmt numFmtId="184" formatCode="_-* #,##0.000_р_._-;\-* #,##0.000_р_._-;_-* &quot;-&quot;??_р_._-;_-@_-"/>
    <numFmt numFmtId="185" formatCode="[$-FC19]d\ mmmm\ yyyy\ &quot;г.&quot;"/>
    <numFmt numFmtId="186" formatCode="#,##0_ ;\-#,##0\ "/>
    <numFmt numFmtId="187" formatCode="_-* #,##0.0_р_._-;\-* #,##0.0_р_._-;_-* &quot;-&quot;??_р_._-;_-@_-"/>
    <numFmt numFmtId="188" formatCode="_-* #,##0.0000_р_._-;\-* #,##0.0000_р_._-;_-* &quot;-&quot;??_р_._-;_-@_-"/>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74">
    <font>
      <sz val="10"/>
      <name val="Arial Cyr"/>
      <family val="0"/>
    </font>
    <font>
      <sz val="12"/>
      <name val="Times New Roman"/>
      <family val="1"/>
    </font>
    <font>
      <vertAlign val="superscript"/>
      <sz val="12"/>
      <name val="Times New Roman"/>
      <family val="1"/>
    </font>
    <font>
      <i/>
      <sz val="12"/>
      <name val="Times New Roman"/>
      <family val="1"/>
    </font>
    <font>
      <b/>
      <sz val="12"/>
      <name val="Times New Roman"/>
      <family val="1"/>
    </font>
    <font>
      <sz val="11"/>
      <color indexed="8"/>
      <name val="Calibri"/>
      <family val="2"/>
    </font>
    <font>
      <b/>
      <sz val="16"/>
      <name val="Times New Roman"/>
      <family val="1"/>
    </font>
    <font>
      <sz val="12"/>
      <color indexed="9"/>
      <name val="Times New Roman"/>
      <family val="1"/>
    </font>
    <font>
      <sz val="12"/>
      <color indexed="8"/>
      <name val="Times New Roman"/>
      <family val="1"/>
    </font>
    <font>
      <sz val="9"/>
      <name val="Tahoma"/>
      <family val="2"/>
    </font>
    <font>
      <sz val="8"/>
      <name val="Arial"/>
      <family val="2"/>
    </font>
    <font>
      <sz val="10"/>
      <name val="Times New Roman"/>
      <family val="1"/>
    </font>
    <font>
      <b/>
      <i/>
      <sz val="12"/>
      <name val="Times New Roman"/>
      <family val="1"/>
    </font>
    <font>
      <b/>
      <vertAlign val="superscript"/>
      <sz val="12"/>
      <name val="Times New Roman"/>
      <family val="1"/>
    </font>
    <font>
      <sz val="10"/>
      <color indexed="8"/>
      <name val="Times New Roman"/>
      <family val="1"/>
    </font>
    <font>
      <b/>
      <sz val="10"/>
      <color indexed="8"/>
      <name val="Times New Roman"/>
      <family val="1"/>
    </font>
    <font>
      <b/>
      <sz val="8"/>
      <name val="Times New Roman"/>
      <family val="1"/>
    </font>
    <font>
      <sz val="8"/>
      <name val="Times New Roman"/>
      <family val="1"/>
    </font>
    <font>
      <vertAlign val="superscript"/>
      <sz val="8"/>
      <name val="Times New Roman"/>
      <family val="1"/>
    </font>
    <font>
      <b/>
      <vertAlign val="superscript"/>
      <sz val="8"/>
      <name val="Times New Roman"/>
      <family val="1"/>
    </font>
    <font>
      <i/>
      <sz val="8"/>
      <name val="Times New Roman"/>
      <family val="1"/>
    </font>
    <font>
      <b/>
      <sz val="12"/>
      <color indexed="8"/>
      <name val="Times New Roman"/>
      <family val="1"/>
    </font>
    <font>
      <b/>
      <i/>
      <sz val="16"/>
      <name val="Times New Roman"/>
      <family val="1"/>
    </font>
    <font>
      <sz val="14"/>
      <name val="Times New Roman"/>
      <family val="1"/>
    </font>
    <font>
      <vertAlign val="superscript"/>
      <sz val="14"/>
      <name val="Times New Roman"/>
      <family val="1"/>
    </font>
    <font>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2"/>
      <color indexed="10"/>
      <name val="Times New Roman"/>
      <family val="1"/>
    </font>
    <font>
      <u val="single"/>
      <sz val="12"/>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sz val="8"/>
      <color theme="1"/>
      <name val="Times New Roman"/>
      <family val="1"/>
    </font>
    <font>
      <sz val="12"/>
      <color theme="1"/>
      <name val="Times New Roman"/>
      <family val="1"/>
    </font>
    <font>
      <sz val="12"/>
      <color rgb="FFFF0000"/>
      <name val="Times New Roman"/>
      <family val="1"/>
    </font>
    <font>
      <sz val="12"/>
      <color theme="0"/>
      <name val="Times New Roman"/>
      <family val="1"/>
    </font>
    <font>
      <b/>
      <sz val="12"/>
      <color theme="1"/>
      <name val="Times New Roman"/>
      <family val="1"/>
    </font>
    <font>
      <u val="single"/>
      <sz val="12"/>
      <color theme="1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thin"/>
      <bottom style="thin"/>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thin"/>
      <bottom style="thin"/>
    </border>
    <border>
      <left style="thin"/>
      <right style="thin"/>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bottom style="medium"/>
    </border>
    <border>
      <left style="thin"/>
      <right style="thin"/>
      <top/>
      <bottom style="medium"/>
    </border>
    <border>
      <left style="thin"/>
      <right style="medium"/>
      <top/>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style="thin"/>
      <right>
        <color indexed="63"/>
      </right>
      <top>
        <color indexed="63"/>
      </top>
      <bottom>
        <color indexed="63"/>
      </bottom>
    </border>
    <border>
      <left style="thin"/>
      <right/>
      <top style="medium"/>
      <bottom style="medium"/>
    </border>
    <border>
      <left style="thin"/>
      <right/>
      <top style="thin"/>
      <bottom/>
    </border>
    <border>
      <left style="thin"/>
      <right style="medium"/>
      <top>
        <color indexed="63"/>
      </top>
      <bottom>
        <color indexed="63"/>
      </bottom>
    </border>
    <border>
      <left style="thin"/>
      <right>
        <color indexed="63"/>
      </right>
      <top>
        <color indexed="63"/>
      </top>
      <bottom style="thin"/>
    </border>
    <border>
      <left style="thin"/>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style="medium"/>
      <right style="thin"/>
      <top>
        <color indexed="63"/>
      </top>
      <bottom>
        <color indexed="63"/>
      </bottom>
    </border>
    <border>
      <left style="thin"/>
      <right style="thin"/>
      <top/>
      <bottom/>
    </border>
    <border>
      <left/>
      <right/>
      <top/>
      <bottom style="thin"/>
    </border>
    <border>
      <left/>
      <right style="thin"/>
      <top style="thin"/>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4" fontId="9" fillId="28" borderId="6" applyBorder="0">
      <alignment horizontal="right"/>
      <protection/>
    </xf>
    <xf numFmtId="0" fontId="56" fillId="0" borderId="7" applyNumberFormat="0" applyFill="0" applyAlignment="0" applyProtection="0"/>
    <xf numFmtId="0" fontId="57" fillId="29" borderId="8"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49" fontId="9" fillId="0" borderId="0" applyBorder="0">
      <alignment vertical="top"/>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47" fillId="0" borderId="0">
      <alignment/>
      <protection/>
    </xf>
    <xf numFmtId="0" fontId="47" fillId="0" borderId="0">
      <alignment/>
      <protection/>
    </xf>
    <xf numFmtId="0" fontId="5" fillId="0" borderId="0">
      <alignment/>
      <protection/>
    </xf>
    <xf numFmtId="0" fontId="60" fillId="0" borderId="0" applyNumberFormat="0" applyFill="0" applyBorder="0" applyAlignment="0" applyProtection="0"/>
    <xf numFmtId="0" fontId="61" fillId="31" borderId="0" applyNumberFormat="0" applyBorder="0" applyAlignment="0" applyProtection="0"/>
    <xf numFmtId="0" fontId="62"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10"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7" fillId="0" borderId="0" applyFont="0" applyFill="0" applyBorder="0" applyAlignment="0" applyProtection="0"/>
    <xf numFmtId="171" fontId="47" fillId="0" borderId="0" applyFont="0" applyFill="0" applyBorder="0" applyAlignment="0" applyProtection="0"/>
    <xf numFmtId="171" fontId="0" fillId="0" borderId="0" applyFont="0" applyFill="0" applyBorder="0" applyAlignment="0" applyProtection="0"/>
    <xf numFmtId="4" fontId="9" fillId="33" borderId="0" applyFont="0" applyBorder="0">
      <alignment horizontal="right"/>
      <protection/>
    </xf>
    <xf numFmtId="4" fontId="9" fillId="33" borderId="0" applyBorder="0">
      <alignment horizontal="right"/>
      <protection/>
    </xf>
    <xf numFmtId="0" fontId="65" fillId="34" borderId="0" applyNumberFormat="0" applyBorder="0" applyAlignment="0" applyProtection="0"/>
  </cellStyleXfs>
  <cellXfs count="857">
    <xf numFmtId="0" fontId="0" fillId="0" borderId="0" xfId="0" applyAlignment="1">
      <alignment/>
    </xf>
    <xf numFmtId="0" fontId="1" fillId="0" borderId="0" xfId="0" applyFont="1" applyAlignment="1">
      <alignment/>
    </xf>
    <xf numFmtId="0" fontId="7" fillId="0" borderId="11" xfId="0" applyFont="1" applyFill="1" applyBorder="1" applyAlignment="1">
      <alignment horizontal="left" vertical="top" wrapText="1"/>
    </xf>
    <xf numFmtId="0" fontId="1" fillId="0" borderId="0" xfId="0" applyFont="1" applyFill="1" applyAlignment="1">
      <alignment/>
    </xf>
    <xf numFmtId="0" fontId="7" fillId="0" borderId="12" xfId="0" applyFont="1" applyBorder="1" applyAlignment="1">
      <alignment horizontal="left" vertical="center" wrapText="1"/>
    </xf>
    <xf numFmtId="0" fontId="0" fillId="35" borderId="0" xfId="0" applyFill="1" applyAlignment="1">
      <alignment/>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0" xfId="0" applyFont="1" applyFill="1" applyBorder="1" applyAlignment="1">
      <alignment horizontal="left" vertical="top"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top" wrapText="1"/>
    </xf>
    <xf numFmtId="0" fontId="1" fillId="0" borderId="6" xfId="0" applyFont="1" applyFill="1" applyBorder="1" applyAlignment="1">
      <alignment horizontal="left" vertical="top" wrapText="1"/>
    </xf>
    <xf numFmtId="0" fontId="1" fillId="0" borderId="6" xfId="0" applyFont="1" applyFill="1" applyBorder="1" applyAlignment="1">
      <alignment horizontal="center" vertical="top" wrapText="1"/>
    </xf>
    <xf numFmtId="171" fontId="1" fillId="0" borderId="6" xfId="70" applyFont="1" applyFill="1" applyBorder="1" applyAlignment="1">
      <alignment horizontal="right" vertical="top"/>
    </xf>
    <xf numFmtId="171" fontId="1" fillId="0" borderId="19" xfId="70" applyFont="1" applyFill="1" applyBorder="1" applyAlignment="1">
      <alignment horizontal="right" vertical="top"/>
    </xf>
    <xf numFmtId="0" fontId="1" fillId="0" borderId="18" xfId="0" applyFont="1" applyFill="1" applyBorder="1" applyAlignment="1">
      <alignment horizontal="center" wrapText="1"/>
    </xf>
    <xf numFmtId="0" fontId="1" fillId="0" borderId="6" xfId="0" applyFont="1" applyFill="1" applyBorder="1" applyAlignment="1">
      <alignment horizontal="left" wrapText="1"/>
    </xf>
    <xf numFmtId="0" fontId="1" fillId="0" borderId="6" xfId="0" applyFont="1" applyFill="1" applyBorder="1" applyAlignment="1">
      <alignment horizontal="center" wrapText="1"/>
    </xf>
    <xf numFmtId="0" fontId="3" fillId="0" borderId="6" xfId="0" applyFont="1" applyFill="1" applyBorder="1" applyAlignment="1">
      <alignment horizontal="left" vertical="top" wrapText="1"/>
    </xf>
    <xf numFmtId="0" fontId="1" fillId="0" borderId="20" xfId="0" applyFont="1" applyFill="1" applyBorder="1" applyAlignment="1">
      <alignment horizontal="center" vertical="top" wrapText="1"/>
    </xf>
    <xf numFmtId="0" fontId="1" fillId="0" borderId="21" xfId="0" applyFont="1" applyFill="1" applyBorder="1" applyAlignment="1">
      <alignment horizontal="left" vertical="top" wrapText="1"/>
    </xf>
    <xf numFmtId="0" fontId="1" fillId="0" borderId="21" xfId="0"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23" xfId="0" applyFont="1" applyFill="1" applyBorder="1" applyAlignment="1">
      <alignment horizontal="left" vertical="top" wrapText="1"/>
    </xf>
    <xf numFmtId="0" fontId="1" fillId="0" borderId="23" xfId="0" applyFont="1" applyFill="1" applyBorder="1" applyAlignment="1">
      <alignment horizontal="center" vertical="top" wrapText="1"/>
    </xf>
    <xf numFmtId="171" fontId="1" fillId="0" borderId="6" xfId="70" applyFont="1" applyFill="1" applyBorder="1" applyAlignment="1">
      <alignment horizontal="right"/>
    </xf>
    <xf numFmtId="171" fontId="1" fillId="0" borderId="19" xfId="70" applyFont="1" applyFill="1" applyBorder="1" applyAlignment="1">
      <alignment horizontal="right"/>
    </xf>
    <xf numFmtId="171" fontId="1" fillId="0" borderId="6" xfId="70" applyFont="1" applyFill="1" applyBorder="1" applyAlignment="1">
      <alignment horizontal="right" vertical="center"/>
    </xf>
    <xf numFmtId="171" fontId="1" fillId="0" borderId="19" xfId="70" applyFont="1" applyFill="1" applyBorder="1" applyAlignment="1">
      <alignment horizontal="right" vertical="center"/>
    </xf>
    <xf numFmtId="0" fontId="1" fillId="0" borderId="23" xfId="0" applyFont="1" applyFill="1" applyBorder="1" applyAlignment="1">
      <alignment horizontal="center" vertical="top"/>
    </xf>
    <xf numFmtId="0" fontId="1" fillId="0" borderId="24" xfId="0" applyFont="1" applyFill="1" applyBorder="1" applyAlignment="1">
      <alignment horizontal="center" vertical="top"/>
    </xf>
    <xf numFmtId="0" fontId="1" fillId="0" borderId="6" xfId="0" applyFont="1" applyFill="1" applyBorder="1" applyAlignment="1">
      <alignment horizontal="center" vertical="top"/>
    </xf>
    <xf numFmtId="0" fontId="1" fillId="0" borderId="19" xfId="0" applyFont="1" applyFill="1" applyBorder="1" applyAlignment="1">
      <alignment horizontal="center" vertical="top"/>
    </xf>
    <xf numFmtId="0" fontId="1" fillId="0" borderId="19" xfId="0" applyFont="1" applyFill="1" applyBorder="1" applyAlignment="1">
      <alignment horizontal="center" vertical="top" wrapText="1"/>
    </xf>
    <xf numFmtId="171" fontId="1" fillId="0" borderId="25" xfId="70" applyFont="1" applyFill="1" applyBorder="1" applyAlignment="1">
      <alignment horizontal="right" vertical="top"/>
    </xf>
    <xf numFmtId="0" fontId="1" fillId="0" borderId="21" xfId="0" applyFont="1" applyFill="1" applyBorder="1" applyAlignment="1">
      <alignment horizontal="center" vertical="top"/>
    </xf>
    <xf numFmtId="0" fontId="1" fillId="0" borderId="26" xfId="0" applyFont="1" applyFill="1" applyBorder="1" applyAlignment="1">
      <alignment horizontal="center" vertical="top"/>
    </xf>
    <xf numFmtId="4" fontId="1" fillId="0" borderId="6" xfId="0" applyNumberFormat="1" applyFont="1" applyFill="1" applyBorder="1" applyAlignment="1">
      <alignment horizontal="center" vertical="center" wrapText="1"/>
    </xf>
    <xf numFmtId="4" fontId="1" fillId="0" borderId="19"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top" wrapText="1"/>
    </xf>
    <xf numFmtId="0" fontId="8" fillId="0" borderId="18" xfId="61" applyFont="1" applyFill="1" applyBorder="1" applyAlignment="1">
      <alignment horizontal="center" vertical="top" wrapText="1"/>
      <protection/>
    </xf>
    <xf numFmtId="0" fontId="8" fillId="0" borderId="6" xfId="61" applyFont="1" applyFill="1" applyBorder="1" applyAlignment="1">
      <alignment horizontal="left" vertical="top" wrapText="1"/>
      <protection/>
    </xf>
    <xf numFmtId="0" fontId="8" fillId="0" borderId="6" xfId="61" applyFont="1" applyFill="1" applyBorder="1" applyAlignment="1">
      <alignment horizontal="center" vertical="top" wrapText="1"/>
      <protection/>
    </xf>
    <xf numFmtId="0" fontId="8" fillId="0" borderId="6" xfId="61" applyFont="1" applyFill="1" applyBorder="1" applyAlignment="1">
      <alignment horizontal="center" vertical="top"/>
      <protection/>
    </xf>
    <xf numFmtId="0" fontId="8" fillId="0" borderId="19" xfId="61" applyFont="1" applyFill="1" applyBorder="1" applyAlignment="1">
      <alignment horizontal="center" vertical="top"/>
      <protection/>
    </xf>
    <xf numFmtId="171" fontId="8" fillId="0" borderId="6" xfId="74" applyFont="1" applyFill="1" applyBorder="1" applyAlignment="1">
      <alignment horizontal="right" vertical="top"/>
    </xf>
    <xf numFmtId="0" fontId="8" fillId="0" borderId="20" xfId="61" applyFont="1" applyFill="1" applyBorder="1" applyAlignment="1">
      <alignment horizontal="center" vertical="top" wrapText="1"/>
      <protection/>
    </xf>
    <xf numFmtId="0" fontId="8" fillId="0" borderId="21" xfId="61" applyFont="1" applyFill="1" applyBorder="1" applyAlignment="1">
      <alignment horizontal="left" vertical="top" wrapText="1"/>
      <protection/>
    </xf>
    <xf numFmtId="0" fontId="8" fillId="0" borderId="21" xfId="61" applyFont="1" applyFill="1" applyBorder="1" applyAlignment="1">
      <alignment horizontal="center" vertical="top" wrapText="1"/>
      <protection/>
    </xf>
    <xf numFmtId="171" fontId="8" fillId="0" borderId="19" xfId="74" applyFont="1" applyFill="1" applyBorder="1" applyAlignment="1">
      <alignment horizontal="right" vertical="top"/>
    </xf>
    <xf numFmtId="0" fontId="8" fillId="0" borderId="27" xfId="61" applyFont="1" applyFill="1" applyBorder="1" applyAlignment="1">
      <alignment horizontal="center" vertical="top" wrapText="1"/>
      <protection/>
    </xf>
    <xf numFmtId="0" fontId="8" fillId="0" borderId="28" xfId="61" applyFont="1" applyFill="1" applyBorder="1" applyAlignment="1">
      <alignment horizontal="left" vertical="top" wrapText="1"/>
      <protection/>
    </xf>
    <xf numFmtId="0" fontId="8" fillId="0" borderId="28" xfId="61" applyFont="1" applyFill="1" applyBorder="1" applyAlignment="1">
      <alignment horizontal="center" vertical="top" wrapText="1"/>
      <protection/>
    </xf>
    <xf numFmtId="171" fontId="8" fillId="0" borderId="21" xfId="74" applyFont="1" applyFill="1" applyBorder="1" applyAlignment="1">
      <alignment horizontal="right" vertical="top"/>
    </xf>
    <xf numFmtId="171" fontId="8" fillId="0" borderId="26" xfId="74" applyFont="1" applyFill="1" applyBorder="1" applyAlignment="1">
      <alignment horizontal="right" vertical="top"/>
    </xf>
    <xf numFmtId="0" fontId="8" fillId="0" borderId="28" xfId="61" applyFont="1" applyFill="1" applyBorder="1" applyAlignment="1">
      <alignment horizontal="center" vertical="top"/>
      <protection/>
    </xf>
    <xf numFmtId="0" fontId="8" fillId="0" borderId="29" xfId="61" applyFont="1" applyFill="1" applyBorder="1" applyAlignment="1">
      <alignment horizontal="center" vertical="top"/>
      <protection/>
    </xf>
    <xf numFmtId="0" fontId="8" fillId="0" borderId="6" xfId="61" applyFont="1" applyBorder="1" applyAlignment="1">
      <alignment horizontal="center" vertical="center" wrapText="1"/>
      <protection/>
    </xf>
    <xf numFmtId="0" fontId="8" fillId="0" borderId="19" xfId="61" applyFont="1" applyBorder="1" applyAlignment="1">
      <alignment horizontal="center" vertical="center" wrapText="1"/>
      <protection/>
    </xf>
    <xf numFmtId="0" fontId="8" fillId="0" borderId="18" xfId="61" applyFont="1" applyBorder="1" applyAlignment="1">
      <alignment horizontal="center" vertical="top" wrapText="1"/>
      <protection/>
    </xf>
    <xf numFmtId="0" fontId="8" fillId="0" borderId="6" xfId="61" applyFont="1" applyBorder="1" applyAlignment="1">
      <alignment horizontal="left" vertical="top" wrapText="1"/>
      <protection/>
    </xf>
    <xf numFmtId="0" fontId="8" fillId="0" borderId="6" xfId="61" applyFont="1" applyBorder="1" applyAlignment="1">
      <alignment horizontal="center" vertical="top" wrapText="1"/>
      <protection/>
    </xf>
    <xf numFmtId="0" fontId="8" fillId="0" borderId="6" xfId="61" applyFont="1" applyBorder="1" applyAlignment="1">
      <alignment horizontal="center" vertical="top"/>
      <protection/>
    </xf>
    <xf numFmtId="0" fontId="8" fillId="0" borderId="19" xfId="61" applyFont="1" applyBorder="1" applyAlignment="1">
      <alignment horizontal="center" vertical="top"/>
      <protection/>
    </xf>
    <xf numFmtId="0" fontId="11" fillId="0" borderId="0" xfId="0" applyFont="1" applyAlignment="1">
      <alignment wrapText="1"/>
    </xf>
    <xf numFmtId="0" fontId="1" fillId="0" borderId="6" xfId="0" applyFont="1" applyBorder="1" applyAlignment="1">
      <alignment/>
    </xf>
    <xf numFmtId="0" fontId="1" fillId="36" borderId="0" xfId="0" applyFont="1" applyFill="1" applyAlignment="1">
      <alignment vertical="center"/>
    </xf>
    <xf numFmtId="0" fontId="1" fillId="36" borderId="15" xfId="0" applyFont="1" applyFill="1" applyBorder="1" applyAlignment="1">
      <alignment horizontal="center" vertical="center" wrapText="1"/>
    </xf>
    <xf numFmtId="0" fontId="1" fillId="36" borderId="16" xfId="0" applyFont="1" applyFill="1" applyBorder="1" applyAlignment="1">
      <alignment horizontal="center" vertical="center" wrapText="1"/>
    </xf>
    <xf numFmtId="0" fontId="1" fillId="36" borderId="17" xfId="0" applyFont="1" applyFill="1" applyBorder="1" applyAlignment="1">
      <alignment horizontal="center" vertical="center" wrapText="1"/>
    </xf>
    <xf numFmtId="0" fontId="1" fillId="36" borderId="27" xfId="0" applyFont="1" applyFill="1" applyBorder="1" applyAlignment="1">
      <alignment horizontal="center" vertical="center" wrapText="1"/>
    </xf>
    <xf numFmtId="0" fontId="1" fillId="36" borderId="28" xfId="0" applyFont="1" applyFill="1" applyBorder="1" applyAlignment="1">
      <alignment horizontal="left" vertical="center" wrapText="1"/>
    </xf>
    <xf numFmtId="0" fontId="1" fillId="36" borderId="28" xfId="0" applyFont="1" applyFill="1" applyBorder="1" applyAlignment="1">
      <alignment horizontal="center" vertical="center" wrapText="1"/>
    </xf>
    <xf numFmtId="0" fontId="1" fillId="36" borderId="18" xfId="0" applyFont="1" applyFill="1" applyBorder="1" applyAlignment="1">
      <alignment horizontal="center" vertical="center" wrapText="1"/>
    </xf>
    <xf numFmtId="0" fontId="1" fillId="36" borderId="6" xfId="0" applyFont="1" applyFill="1" applyBorder="1" applyAlignment="1">
      <alignment horizontal="left" vertical="center" wrapText="1"/>
    </xf>
    <xf numFmtId="0" fontId="1" fillId="36" borderId="6" xfId="0" applyFont="1" applyFill="1" applyBorder="1" applyAlignment="1">
      <alignment horizontal="center" vertical="center" wrapText="1"/>
    </xf>
    <xf numFmtId="0" fontId="1" fillId="36" borderId="19" xfId="0" applyFont="1" applyFill="1" applyBorder="1" applyAlignment="1">
      <alignment horizontal="center" vertical="center" wrapText="1"/>
    </xf>
    <xf numFmtId="171" fontId="1" fillId="36" borderId="6" xfId="74" applyFont="1" applyFill="1" applyBorder="1" applyAlignment="1">
      <alignment horizontal="right"/>
    </xf>
    <xf numFmtId="171" fontId="1" fillId="36" borderId="6" xfId="74" applyFont="1" applyFill="1" applyBorder="1" applyAlignment="1">
      <alignment horizontal="center" vertical="center" wrapText="1"/>
    </xf>
    <xf numFmtId="171" fontId="1" fillId="36" borderId="19" xfId="74" applyFont="1" applyFill="1" applyBorder="1" applyAlignment="1">
      <alignment horizontal="center" vertical="center" wrapText="1"/>
    </xf>
    <xf numFmtId="183" fontId="1" fillId="36" borderId="6" xfId="74" applyNumberFormat="1" applyFont="1" applyFill="1" applyBorder="1" applyAlignment="1">
      <alignment horizontal="right" vertical="center"/>
    </xf>
    <xf numFmtId="183" fontId="1" fillId="36" borderId="6" xfId="74" applyNumberFormat="1" applyFont="1" applyFill="1" applyBorder="1" applyAlignment="1">
      <alignment horizontal="center" vertical="center" wrapText="1"/>
    </xf>
    <xf numFmtId="183" fontId="1" fillId="36" borderId="19" xfId="74"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0" xfId="0" applyFont="1" applyFill="1" applyAlignment="1">
      <alignment vertical="center"/>
    </xf>
    <xf numFmtId="171" fontId="1" fillId="0" borderId="6" xfId="74" applyFont="1" applyFill="1" applyBorder="1" applyAlignment="1">
      <alignment horizontal="right" vertical="top"/>
    </xf>
    <xf numFmtId="171" fontId="1" fillId="36" borderId="25" xfId="74" applyFont="1" applyFill="1" applyBorder="1" applyAlignment="1">
      <alignment horizontal="right" vertical="top"/>
    </xf>
    <xf numFmtId="171" fontId="1" fillId="36" borderId="30" xfId="74" applyFont="1" applyFill="1" applyBorder="1" applyAlignment="1">
      <alignment horizontal="right" vertical="top"/>
    </xf>
    <xf numFmtId="171" fontId="1" fillId="36" borderId="30" xfId="74" applyFont="1" applyFill="1" applyBorder="1" applyAlignment="1">
      <alignment horizontal="center" vertical="center" wrapText="1"/>
    </xf>
    <xf numFmtId="0" fontId="1" fillId="36" borderId="20" xfId="0" applyFont="1" applyFill="1" applyBorder="1" applyAlignment="1">
      <alignment horizontal="center" vertical="center" wrapText="1"/>
    </xf>
    <xf numFmtId="0" fontId="1" fillId="36" borderId="21" xfId="0" applyFont="1" applyFill="1" applyBorder="1" applyAlignment="1">
      <alignment horizontal="left" vertical="center" wrapText="1"/>
    </xf>
    <xf numFmtId="0" fontId="1" fillId="36" borderId="21" xfId="0" applyFont="1" applyFill="1" applyBorder="1" applyAlignment="1">
      <alignment horizontal="center" vertical="center" wrapText="1"/>
    </xf>
    <xf numFmtId="171" fontId="1" fillId="0" borderId="21" xfId="74" applyFont="1" applyFill="1" applyBorder="1" applyAlignment="1">
      <alignment horizontal="right" vertical="top"/>
    </xf>
    <xf numFmtId="171" fontId="1" fillId="0" borderId="21" xfId="74" applyFont="1" applyFill="1" applyBorder="1" applyAlignment="1">
      <alignment horizontal="center" vertical="center" wrapText="1"/>
    </xf>
    <xf numFmtId="171" fontId="1" fillId="0" borderId="26" xfId="74" applyFont="1" applyFill="1" applyBorder="1" applyAlignment="1">
      <alignment horizontal="center" vertical="center" wrapText="1"/>
    </xf>
    <xf numFmtId="0" fontId="8" fillId="36" borderId="6" xfId="61" applyFont="1" applyFill="1" applyBorder="1" applyAlignment="1">
      <alignment horizontal="center" vertical="center" wrapText="1"/>
      <protection/>
    </xf>
    <xf numFmtId="0" fontId="8" fillId="36" borderId="19" xfId="61" applyFont="1" applyFill="1" applyBorder="1" applyAlignment="1">
      <alignment horizontal="center" vertical="center" wrapText="1"/>
      <protection/>
    </xf>
    <xf numFmtId="0" fontId="8" fillId="0" borderId="6" xfId="61" applyFont="1" applyFill="1" applyBorder="1" applyAlignment="1">
      <alignment horizontal="center" vertical="center" wrapText="1"/>
      <protection/>
    </xf>
    <xf numFmtId="0" fontId="8" fillId="36" borderId="6" xfId="61" applyFont="1" applyFill="1" applyBorder="1" applyAlignment="1">
      <alignment horizontal="center" vertical="top"/>
      <protection/>
    </xf>
    <xf numFmtId="0" fontId="8" fillId="36" borderId="19" xfId="61" applyFont="1" applyFill="1" applyBorder="1" applyAlignment="1">
      <alignment horizontal="center" vertical="top"/>
      <protection/>
    </xf>
    <xf numFmtId="183" fontId="8" fillId="36" borderId="6" xfId="74" applyNumberFormat="1" applyFont="1" applyFill="1" applyBorder="1" applyAlignment="1">
      <alignment horizontal="right" vertical="top"/>
    </xf>
    <xf numFmtId="183" fontId="8" fillId="36" borderId="19" xfId="74" applyNumberFormat="1" applyFont="1" applyFill="1" applyBorder="1" applyAlignment="1">
      <alignment horizontal="right" vertical="top"/>
    </xf>
    <xf numFmtId="0" fontId="8" fillId="0" borderId="21" xfId="61" applyFont="1" applyFill="1" applyBorder="1" applyAlignment="1">
      <alignment horizontal="center" vertical="center" wrapText="1"/>
      <protection/>
    </xf>
    <xf numFmtId="183" fontId="8" fillId="36" borderId="21" xfId="74" applyNumberFormat="1" applyFont="1" applyFill="1" applyBorder="1" applyAlignment="1">
      <alignment horizontal="right" vertical="top"/>
    </xf>
    <xf numFmtId="183" fontId="8" fillId="36" borderId="26" xfId="74" applyNumberFormat="1" applyFont="1" applyFill="1" applyBorder="1" applyAlignment="1">
      <alignment horizontal="right" vertical="top"/>
    </xf>
    <xf numFmtId="183" fontId="1" fillId="0" borderId="6" xfId="70" applyNumberFormat="1" applyFont="1" applyFill="1" applyBorder="1" applyAlignment="1">
      <alignment horizontal="center" vertical="top"/>
    </xf>
    <xf numFmtId="41" fontId="12" fillId="0" borderId="31" xfId="55" applyNumberFormat="1" applyFont="1" applyFill="1" applyBorder="1" applyAlignment="1">
      <alignment horizontal="center" vertical="top" wrapText="1"/>
      <protection/>
    </xf>
    <xf numFmtId="183" fontId="1" fillId="0" borderId="19" xfId="70" applyNumberFormat="1" applyFont="1" applyFill="1" applyBorder="1" applyAlignment="1">
      <alignment horizontal="center" vertical="top"/>
    </xf>
    <xf numFmtId="0" fontId="1" fillId="0" borderId="19" xfId="0" applyFont="1" applyFill="1" applyBorder="1" applyAlignment="1">
      <alignment horizontal="center" vertical="center" wrapText="1"/>
    </xf>
    <xf numFmtId="171" fontId="1" fillId="0" borderId="6" xfId="74" applyFont="1" applyFill="1" applyBorder="1" applyAlignment="1">
      <alignment horizontal="right"/>
    </xf>
    <xf numFmtId="171" fontId="1" fillId="0" borderId="19" xfId="74" applyFont="1" applyFill="1" applyBorder="1" applyAlignment="1">
      <alignment horizontal="right"/>
    </xf>
    <xf numFmtId="171" fontId="1" fillId="0" borderId="6" xfId="74" applyFont="1" applyFill="1" applyBorder="1" applyAlignment="1">
      <alignment horizontal="right" vertical="center"/>
    </xf>
    <xf numFmtId="171" fontId="1" fillId="0" borderId="19" xfId="74" applyFont="1" applyFill="1" applyBorder="1" applyAlignment="1">
      <alignment horizontal="right" vertical="center"/>
    </xf>
    <xf numFmtId="171" fontId="1" fillId="0" borderId="19" xfId="74" applyFont="1" applyFill="1" applyBorder="1" applyAlignment="1">
      <alignment horizontal="right" vertical="top"/>
    </xf>
    <xf numFmtId="4" fontId="1" fillId="36" borderId="6" xfId="0" applyNumberFormat="1" applyFont="1" applyFill="1" applyBorder="1" applyAlignment="1">
      <alignment horizontal="right" vertical="center"/>
    </xf>
    <xf numFmtId="171" fontId="1" fillId="0" borderId="25" xfId="74" applyFont="1" applyFill="1" applyBorder="1" applyAlignment="1">
      <alignment horizontal="right" vertical="top"/>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 fontId="1" fillId="0" borderId="6" xfId="0" applyNumberFormat="1" applyFont="1" applyFill="1" applyBorder="1" applyAlignment="1">
      <alignment horizontal="right" vertical="top"/>
    </xf>
    <xf numFmtId="4" fontId="1" fillId="0" borderId="19" xfId="0" applyNumberFormat="1" applyFont="1" applyFill="1" applyBorder="1" applyAlignment="1">
      <alignment horizontal="right" vertical="top"/>
    </xf>
    <xf numFmtId="171" fontId="0" fillId="0" borderId="6" xfId="74" applyFont="1" applyFill="1" applyBorder="1" applyAlignment="1">
      <alignment horizontal="right" vertical="top"/>
    </xf>
    <xf numFmtId="10" fontId="1" fillId="0" borderId="6" xfId="74" applyNumberFormat="1" applyFont="1" applyFill="1" applyBorder="1" applyAlignment="1">
      <alignment horizontal="right" vertical="top" wrapText="1"/>
    </xf>
    <xf numFmtId="10" fontId="1" fillId="0" borderId="6" xfId="74" applyNumberFormat="1" applyFont="1" applyFill="1" applyBorder="1" applyAlignment="1">
      <alignment horizontal="right" vertical="top"/>
    </xf>
    <xf numFmtId="10" fontId="1" fillId="0" borderId="19" xfId="74" applyNumberFormat="1" applyFont="1" applyFill="1" applyBorder="1" applyAlignment="1">
      <alignment horizontal="right" vertical="top"/>
    </xf>
    <xf numFmtId="171" fontId="1" fillId="0" borderId="30" xfId="74" applyFont="1" applyFill="1" applyBorder="1" applyAlignment="1">
      <alignment horizontal="right" vertical="top"/>
    </xf>
    <xf numFmtId="171" fontId="1" fillId="36" borderId="6" xfId="74" applyFont="1" applyFill="1" applyBorder="1" applyAlignment="1">
      <alignment horizontal="right" vertical="top"/>
    </xf>
    <xf numFmtId="171" fontId="1" fillId="0" borderId="26" xfId="74" applyFont="1" applyFill="1" applyBorder="1" applyAlignment="1">
      <alignment horizontal="right" vertical="top"/>
    </xf>
    <xf numFmtId="0" fontId="11" fillId="0" borderId="0" xfId="0" applyFont="1" applyAlignment="1">
      <alignment/>
    </xf>
    <xf numFmtId="0" fontId="66" fillId="0" borderId="0" xfId="0" applyFont="1" applyAlignment="1">
      <alignment/>
    </xf>
    <xf numFmtId="0" fontId="67" fillId="0" borderId="0" xfId="0" applyFont="1" applyAlignment="1">
      <alignment horizontal="left" wrapText="1"/>
    </xf>
    <xf numFmtId="0" fontId="66" fillId="0" borderId="6" xfId="0" applyFont="1" applyBorder="1" applyAlignment="1">
      <alignment horizontal="center" vertical="center" wrapText="1"/>
    </xf>
    <xf numFmtId="4" fontId="66" fillId="0" borderId="6" xfId="0" applyNumberFormat="1" applyFont="1" applyBorder="1" applyAlignment="1">
      <alignment horizontal="center" vertical="center" wrapText="1"/>
    </xf>
    <xf numFmtId="0" fontId="66" fillId="0" borderId="28" xfId="0" applyFont="1" applyBorder="1" applyAlignment="1">
      <alignment horizontal="center" vertical="center" wrapText="1"/>
    </xf>
    <xf numFmtId="0" fontId="66" fillId="0" borderId="6" xfId="0" applyFont="1" applyBorder="1" applyAlignment="1">
      <alignment horizontal="center"/>
    </xf>
    <xf numFmtId="1" fontId="66" fillId="0" borderId="6" xfId="0" applyNumberFormat="1" applyFont="1" applyBorder="1" applyAlignment="1">
      <alignment horizontal="center" vertical="center" wrapText="1"/>
    </xf>
    <xf numFmtId="10" fontId="11" fillId="0" borderId="28" xfId="0" applyNumberFormat="1" applyFont="1" applyBorder="1" applyAlignment="1">
      <alignment horizontal="center" vertical="center" wrapText="1"/>
    </xf>
    <xf numFmtId="188" fontId="66" fillId="0" borderId="6" xfId="74" applyNumberFormat="1" applyFont="1" applyFill="1" applyBorder="1" applyAlignment="1">
      <alignment horizontal="right" vertical="center" wrapText="1"/>
    </xf>
    <xf numFmtId="0" fontId="66" fillId="0" borderId="6" xfId="0" applyFont="1" applyFill="1" applyBorder="1" applyAlignment="1">
      <alignment horizontal="right" vertical="center" wrapText="1"/>
    </xf>
    <xf numFmtId="172" fontId="66" fillId="0" borderId="6" xfId="0" applyNumberFormat="1" applyFont="1" applyBorder="1" applyAlignment="1">
      <alignment horizontal="right"/>
    </xf>
    <xf numFmtId="4" fontId="66" fillId="0" borderId="6" xfId="0" applyNumberFormat="1" applyFont="1" applyBorder="1" applyAlignment="1">
      <alignment horizontal="center"/>
    </xf>
    <xf numFmtId="0" fontId="1" fillId="0" borderId="27" xfId="0" applyFont="1" applyBorder="1" applyAlignment="1">
      <alignment horizontal="center" vertical="top" wrapText="1"/>
    </xf>
    <xf numFmtId="0" fontId="1" fillId="0" borderId="28" xfId="0" applyFont="1" applyBorder="1" applyAlignment="1">
      <alignment horizontal="left" vertical="top" wrapText="1"/>
    </xf>
    <xf numFmtId="0" fontId="1" fillId="0" borderId="28" xfId="0" applyFont="1" applyBorder="1" applyAlignment="1">
      <alignment horizontal="center" vertical="top" wrapText="1"/>
    </xf>
    <xf numFmtId="0" fontId="1" fillId="0" borderId="28" xfId="0" applyFont="1" applyBorder="1" applyAlignment="1">
      <alignment horizontal="center" vertical="top"/>
    </xf>
    <xf numFmtId="0" fontId="1" fillId="0" borderId="29" xfId="0" applyFont="1" applyBorder="1" applyAlignment="1">
      <alignment horizontal="center" vertical="top"/>
    </xf>
    <xf numFmtId="0" fontId="1" fillId="0" borderId="18" xfId="0" applyFont="1" applyBorder="1" applyAlignment="1">
      <alignment horizontal="center" vertical="top" wrapText="1"/>
    </xf>
    <xf numFmtId="0" fontId="1" fillId="0" borderId="6" xfId="0" applyFont="1" applyBorder="1" applyAlignment="1">
      <alignment horizontal="left" vertical="top" wrapText="1"/>
    </xf>
    <xf numFmtId="0" fontId="1" fillId="0" borderId="6" xfId="0" applyFont="1" applyBorder="1" applyAlignment="1">
      <alignment horizontal="center" vertical="top" wrapText="1"/>
    </xf>
    <xf numFmtId="171" fontId="1" fillId="0" borderId="6" xfId="74" applyFont="1" applyFill="1" applyBorder="1" applyAlignment="1">
      <alignment horizontal="center" vertical="top"/>
    </xf>
    <xf numFmtId="171" fontId="1" fillId="0" borderId="19" xfId="74" applyFont="1" applyFill="1" applyBorder="1" applyAlignment="1">
      <alignment horizontal="center" vertical="top"/>
    </xf>
    <xf numFmtId="0" fontId="1" fillId="0" borderId="6" xfId="0" applyFont="1" applyBorder="1" applyAlignment="1">
      <alignment horizontal="center" vertical="top"/>
    </xf>
    <xf numFmtId="0" fontId="1" fillId="0" borderId="19" xfId="0" applyFont="1" applyBorder="1" applyAlignment="1">
      <alignment horizontal="center" vertical="top"/>
    </xf>
    <xf numFmtId="171" fontId="1" fillId="0" borderId="19" xfId="74" applyFont="1" applyFill="1" applyBorder="1" applyAlignment="1">
      <alignment horizontal="center" vertical="center" wrapText="1"/>
    </xf>
    <xf numFmtId="10" fontId="1" fillId="0" borderId="6" xfId="74" applyNumberFormat="1" applyFont="1" applyFill="1" applyBorder="1" applyAlignment="1">
      <alignment horizontal="right" vertical="center" wrapText="1"/>
    </xf>
    <xf numFmtId="10" fontId="1" fillId="36" borderId="6" xfId="0" applyNumberFormat="1" applyFont="1" applyFill="1" applyBorder="1" applyAlignment="1">
      <alignment horizontal="right" vertical="center" wrapText="1"/>
    </xf>
    <xf numFmtId="10" fontId="1" fillId="36" borderId="19" xfId="74" applyNumberFormat="1" applyFont="1" applyFill="1" applyBorder="1" applyAlignment="1">
      <alignment horizontal="right" vertical="center" wrapText="1"/>
    </xf>
    <xf numFmtId="171" fontId="1" fillId="0" borderId="6" xfId="74" applyFont="1" applyFill="1" applyBorder="1" applyAlignment="1">
      <alignment horizontal="center" vertical="center" wrapText="1"/>
    </xf>
    <xf numFmtId="0" fontId="1" fillId="36" borderId="26" xfId="0" applyFont="1" applyFill="1" applyBorder="1" applyAlignment="1">
      <alignment horizontal="center" vertical="center" wrapText="1"/>
    </xf>
    <xf numFmtId="0" fontId="1" fillId="0" borderId="32" xfId="0" applyFont="1" applyBorder="1" applyAlignment="1">
      <alignment/>
    </xf>
    <xf numFmtId="0" fontId="1" fillId="0" borderId="0" xfId="0" applyFont="1" applyBorder="1" applyAlignment="1">
      <alignment/>
    </xf>
    <xf numFmtId="0" fontId="1" fillId="0" borderId="33" xfId="0" applyFont="1" applyBorder="1" applyAlignment="1">
      <alignment/>
    </xf>
    <xf numFmtId="10" fontId="1" fillId="0" borderId="6" xfId="74" applyNumberFormat="1" applyFont="1" applyFill="1" applyBorder="1" applyAlignment="1">
      <alignment horizontal="center" vertical="center" wrapText="1"/>
    </xf>
    <xf numFmtId="10" fontId="1" fillId="36" borderId="6" xfId="0" applyNumberFormat="1" applyFont="1" applyFill="1" applyBorder="1" applyAlignment="1">
      <alignment horizontal="center" vertical="center" wrapText="1"/>
    </xf>
    <xf numFmtId="10" fontId="1" fillId="36" borderId="19" xfId="74" applyNumberFormat="1" applyFont="1" applyFill="1" applyBorder="1" applyAlignment="1">
      <alignment horizontal="center" vertical="center" wrapText="1"/>
    </xf>
    <xf numFmtId="10" fontId="1" fillId="0" borderId="6" xfId="0" applyNumberFormat="1" applyFont="1" applyFill="1" applyBorder="1" applyAlignment="1">
      <alignment horizontal="right" vertical="center" wrapText="1"/>
    </xf>
    <xf numFmtId="10" fontId="1" fillId="0" borderId="19" xfId="74" applyNumberFormat="1" applyFont="1" applyFill="1" applyBorder="1" applyAlignment="1">
      <alignment horizontal="right" vertical="center" wrapText="1"/>
    </xf>
    <xf numFmtId="171" fontId="1" fillId="36" borderId="6" xfId="74" applyFont="1" applyFill="1" applyBorder="1" applyAlignment="1">
      <alignment horizontal="right" vertical="center" wrapText="1"/>
    </xf>
    <xf numFmtId="171" fontId="1" fillId="36" borderId="19" xfId="74" applyFont="1" applyFill="1" applyBorder="1" applyAlignment="1">
      <alignment horizontal="right" vertical="center" wrapText="1"/>
    </xf>
    <xf numFmtId="0" fontId="0" fillId="0" borderId="0" xfId="0" applyFill="1" applyAlignment="1">
      <alignment/>
    </xf>
    <xf numFmtId="0" fontId="8" fillId="0" borderId="19" xfId="61" applyFont="1" applyFill="1" applyBorder="1" applyAlignment="1">
      <alignment horizontal="center" vertical="center" wrapText="1"/>
      <protection/>
    </xf>
    <xf numFmtId="0" fontId="8" fillId="0" borderId="34" xfId="61" applyFont="1" applyFill="1" applyBorder="1" applyAlignment="1">
      <alignment horizontal="center" vertical="top" wrapText="1"/>
      <protection/>
    </xf>
    <xf numFmtId="0" fontId="8" fillId="0" borderId="35" xfId="61" applyFont="1" applyFill="1" applyBorder="1" applyAlignment="1">
      <alignment horizontal="left" vertical="top" wrapText="1"/>
      <protection/>
    </xf>
    <xf numFmtId="0" fontId="8" fillId="0" borderId="35" xfId="61" applyFont="1" applyFill="1" applyBorder="1" applyAlignment="1">
      <alignment horizontal="center" vertical="top" wrapText="1"/>
      <protection/>
    </xf>
    <xf numFmtId="171" fontId="8" fillId="0" borderId="35" xfId="74" applyFont="1" applyFill="1" applyBorder="1" applyAlignment="1">
      <alignment horizontal="right" vertical="top"/>
    </xf>
    <xf numFmtId="171" fontId="8" fillId="0" borderId="36" xfId="74" applyFont="1" applyFill="1" applyBorder="1" applyAlignment="1">
      <alignment horizontal="right" vertical="top"/>
    </xf>
    <xf numFmtId="0" fontId="68" fillId="0" borderId="0" xfId="60" applyFont="1">
      <alignment/>
      <protection/>
    </xf>
    <xf numFmtId="0" fontId="17" fillId="0" borderId="0" xfId="60" applyFont="1">
      <alignment/>
      <protection/>
    </xf>
    <xf numFmtId="0" fontId="17" fillId="0" borderId="15" xfId="60" applyFont="1" applyBorder="1" applyAlignment="1">
      <alignment horizontal="center" vertical="center" wrapText="1"/>
      <protection/>
    </xf>
    <xf numFmtId="0" fontId="17" fillId="0" borderId="16" xfId="60" applyFont="1" applyBorder="1" applyAlignment="1">
      <alignment horizontal="center" vertical="center" wrapText="1"/>
      <protection/>
    </xf>
    <xf numFmtId="0" fontId="17" fillId="0" borderId="37" xfId="60" applyFont="1" applyBorder="1" applyAlignment="1">
      <alignment horizontal="center" vertical="center" wrapText="1"/>
      <protection/>
    </xf>
    <xf numFmtId="0" fontId="17" fillId="0" borderId="38" xfId="60" applyFont="1" applyBorder="1" applyAlignment="1">
      <alignment horizontal="center" vertical="center" wrapText="1"/>
      <protection/>
    </xf>
    <xf numFmtId="0" fontId="17" fillId="0" borderId="38" xfId="60" applyFont="1" applyBorder="1" applyAlignment="1">
      <alignment horizontal="center"/>
      <protection/>
    </xf>
    <xf numFmtId="0" fontId="17" fillId="0" borderId="39" xfId="60" applyFont="1" applyBorder="1" applyAlignment="1">
      <alignment horizontal="center"/>
      <protection/>
    </xf>
    <xf numFmtId="0" fontId="17" fillId="0" borderId="28" xfId="60" applyFont="1" applyBorder="1" applyAlignment="1">
      <alignment horizontal="center" vertical="center" wrapText="1"/>
      <protection/>
    </xf>
    <xf numFmtId="0" fontId="17" fillId="0" borderId="28" xfId="60" applyFont="1" applyBorder="1" applyAlignment="1">
      <alignment horizontal="left" vertical="center" wrapText="1"/>
      <protection/>
    </xf>
    <xf numFmtId="0" fontId="17" fillId="0" borderId="28" xfId="60" applyFont="1" applyBorder="1" applyAlignment="1">
      <alignment vertical="center"/>
      <protection/>
    </xf>
    <xf numFmtId="0" fontId="17" fillId="0" borderId="6" xfId="60" applyFont="1" applyBorder="1" applyAlignment="1">
      <alignment horizontal="center" vertical="center" wrapText="1"/>
      <protection/>
    </xf>
    <xf numFmtId="0" fontId="17" fillId="0" borderId="6" xfId="60" applyFont="1" applyBorder="1" applyAlignment="1">
      <alignment horizontal="left" vertical="center" wrapText="1"/>
      <protection/>
    </xf>
    <xf numFmtId="4" fontId="17" fillId="0" borderId="6" xfId="73" applyNumberFormat="1" applyFont="1" applyFill="1" applyBorder="1" applyAlignment="1">
      <alignment vertical="center"/>
    </xf>
    <xf numFmtId="171" fontId="17" fillId="0" borderId="0" xfId="60" applyNumberFormat="1" applyFont="1">
      <alignment/>
      <protection/>
    </xf>
    <xf numFmtId="171" fontId="17" fillId="0" borderId="6" xfId="73" applyFont="1" applyFill="1" applyBorder="1" applyAlignment="1">
      <alignment vertical="center"/>
    </xf>
    <xf numFmtId="0" fontId="17" fillId="0" borderId="6" xfId="60" applyFont="1" applyBorder="1" applyAlignment="1">
      <alignment vertical="center"/>
      <protection/>
    </xf>
    <xf numFmtId="0" fontId="17" fillId="0" borderId="6" xfId="60" applyFont="1" applyFill="1" applyBorder="1" applyAlignment="1">
      <alignment horizontal="center" vertical="center" wrapText="1"/>
      <protection/>
    </xf>
    <xf numFmtId="0" fontId="17" fillId="0" borderId="6" xfId="60" applyFont="1" applyFill="1" applyBorder="1" applyAlignment="1">
      <alignment horizontal="left" vertical="center" wrapText="1"/>
      <protection/>
    </xf>
    <xf numFmtId="171" fontId="17" fillId="36" borderId="6" xfId="73" applyFont="1" applyFill="1" applyBorder="1" applyAlignment="1">
      <alignment vertical="center" wrapText="1"/>
    </xf>
    <xf numFmtId="0" fontId="17" fillId="0" borderId="18" xfId="60" applyFont="1" applyFill="1" applyBorder="1" applyAlignment="1">
      <alignment horizontal="center" vertical="center" wrapText="1"/>
      <protection/>
    </xf>
    <xf numFmtId="4" fontId="17" fillId="0" borderId="6" xfId="60" applyNumberFormat="1" applyFont="1" applyBorder="1" applyAlignment="1">
      <alignment vertical="center"/>
      <protection/>
    </xf>
    <xf numFmtId="4" fontId="17" fillId="0" borderId="25" xfId="60" applyNumberFormat="1" applyFont="1" applyBorder="1" applyAlignment="1">
      <alignment vertical="center"/>
      <protection/>
    </xf>
    <xf numFmtId="0" fontId="17" fillId="0" borderId="25" xfId="60" applyFont="1" applyBorder="1" applyAlignment="1">
      <alignment vertical="center"/>
      <protection/>
    </xf>
    <xf numFmtId="10" fontId="17" fillId="36" borderId="6" xfId="73" applyNumberFormat="1" applyFont="1" applyFill="1" applyBorder="1" applyAlignment="1">
      <alignment vertical="center" wrapText="1"/>
    </xf>
    <xf numFmtId="10" fontId="17" fillId="36" borderId="6" xfId="60" applyNumberFormat="1" applyFont="1" applyFill="1" applyBorder="1" applyAlignment="1">
      <alignment vertical="center" wrapText="1"/>
      <protection/>
    </xf>
    <xf numFmtId="10" fontId="17" fillId="0" borderId="6" xfId="60" applyNumberFormat="1" applyFont="1" applyBorder="1" applyAlignment="1">
      <alignment vertical="center"/>
      <protection/>
    </xf>
    <xf numFmtId="10" fontId="17" fillId="0" borderId="25" xfId="60" applyNumberFormat="1" applyFont="1" applyBorder="1" applyAlignment="1">
      <alignment vertical="center"/>
      <protection/>
    </xf>
    <xf numFmtId="0" fontId="17" fillId="36" borderId="6" xfId="60" applyFont="1" applyFill="1" applyBorder="1" applyAlignment="1">
      <alignment vertical="center" wrapText="1"/>
      <protection/>
    </xf>
    <xf numFmtId="4" fontId="17" fillId="0" borderId="6" xfId="76" applyNumberFormat="1" applyFont="1" applyFill="1" applyBorder="1" applyAlignment="1" applyProtection="1">
      <alignment vertical="center"/>
      <protection/>
    </xf>
    <xf numFmtId="171" fontId="17" fillId="36" borderId="40" xfId="73" applyFont="1" applyFill="1" applyBorder="1" applyAlignment="1">
      <alignment vertical="center" wrapText="1"/>
    </xf>
    <xf numFmtId="0" fontId="20" fillId="0" borderId="6" xfId="60" applyFont="1" applyFill="1" applyBorder="1" applyAlignment="1">
      <alignment horizontal="left" vertical="center" wrapText="1"/>
      <protection/>
    </xf>
    <xf numFmtId="171" fontId="17" fillId="0" borderId="6" xfId="73" applyFont="1" applyFill="1" applyBorder="1" applyAlignment="1">
      <alignment vertical="center" wrapText="1"/>
    </xf>
    <xf numFmtId="0" fontId="17" fillId="36" borderId="40" xfId="60" applyFont="1" applyFill="1" applyBorder="1" applyAlignment="1">
      <alignment vertical="center" wrapText="1"/>
      <protection/>
    </xf>
    <xf numFmtId="0" fontId="17" fillId="0" borderId="20" xfId="60" applyFont="1" applyFill="1" applyBorder="1" applyAlignment="1">
      <alignment horizontal="center" vertical="center" wrapText="1"/>
      <protection/>
    </xf>
    <xf numFmtId="0" fontId="17" fillId="0" borderId="21" xfId="60" applyFont="1" applyFill="1" applyBorder="1" applyAlignment="1">
      <alignment horizontal="left" vertical="center" wrapText="1"/>
      <protection/>
    </xf>
    <xf numFmtId="171" fontId="17" fillId="36" borderId="21" xfId="73" applyFont="1" applyFill="1" applyBorder="1" applyAlignment="1">
      <alignment vertical="center" wrapText="1"/>
    </xf>
    <xf numFmtId="171" fontId="17" fillId="36" borderId="41" xfId="73" applyFont="1" applyFill="1" applyBorder="1" applyAlignment="1">
      <alignment vertical="center" wrapText="1"/>
    </xf>
    <xf numFmtId="0" fontId="68" fillId="0" borderId="0" xfId="60" applyFont="1" applyAlignment="1">
      <alignment vertical="center"/>
      <protection/>
    </xf>
    <xf numFmtId="0" fontId="1" fillId="0" borderId="27" xfId="0" applyFont="1" applyFill="1" applyBorder="1" applyAlignment="1">
      <alignment horizontal="center" vertical="top" wrapText="1"/>
    </xf>
    <xf numFmtId="0" fontId="1" fillId="0" borderId="28" xfId="0" applyFont="1" applyFill="1" applyBorder="1" applyAlignment="1">
      <alignment horizontal="left" vertical="top" wrapText="1"/>
    </xf>
    <xf numFmtId="0" fontId="1" fillId="0" borderId="28" xfId="0" applyFont="1" applyFill="1" applyBorder="1" applyAlignment="1">
      <alignment horizontal="center" vertical="top" wrapText="1"/>
    </xf>
    <xf numFmtId="0" fontId="1" fillId="0" borderId="28" xfId="0" applyFont="1" applyFill="1" applyBorder="1" applyAlignment="1">
      <alignment horizontal="right" vertical="top"/>
    </xf>
    <xf numFmtId="0" fontId="1" fillId="0" borderId="29" xfId="0" applyFont="1" applyFill="1" applyBorder="1" applyAlignment="1">
      <alignment horizontal="right" vertical="top"/>
    </xf>
    <xf numFmtId="43" fontId="1" fillId="0" borderId="0" xfId="0" applyNumberFormat="1" applyFont="1" applyAlignment="1">
      <alignment/>
    </xf>
    <xf numFmtId="171" fontId="1" fillId="0" borderId="21" xfId="74" applyFont="1" applyFill="1" applyBorder="1" applyAlignment="1">
      <alignment horizontal="right" vertical="center"/>
    </xf>
    <xf numFmtId="171" fontId="1" fillId="0" borderId="26" xfId="74" applyFont="1" applyFill="1" applyBorder="1" applyAlignment="1">
      <alignment horizontal="right" vertical="center"/>
    </xf>
    <xf numFmtId="0" fontId="21" fillId="0" borderId="28" xfId="61" applyFont="1" applyFill="1" applyBorder="1" applyAlignment="1">
      <alignment horizontal="left" vertical="top" wrapText="1"/>
      <protection/>
    </xf>
    <xf numFmtId="0" fontId="21" fillId="0" borderId="6" xfId="61" applyFont="1" applyFill="1" applyBorder="1" applyAlignment="1">
      <alignment horizontal="left" vertical="top" wrapText="1"/>
      <protection/>
    </xf>
    <xf numFmtId="171" fontId="69" fillId="0" borderId="6" xfId="74" applyFont="1" applyFill="1" applyBorder="1" applyAlignment="1">
      <alignment horizontal="center" vertical="center" wrapText="1"/>
    </xf>
    <xf numFmtId="171" fontId="70" fillId="0" borderId="6" xfId="74" applyFont="1" applyFill="1" applyBorder="1" applyAlignment="1">
      <alignment horizontal="center" vertical="center" wrapText="1"/>
    </xf>
    <xf numFmtId="182" fontId="1" fillId="0" borderId="6" xfId="74" applyNumberFormat="1" applyFont="1" applyFill="1" applyBorder="1" applyAlignment="1">
      <alignment horizontal="right" vertical="center"/>
    </xf>
    <xf numFmtId="171" fontId="69" fillId="0" borderId="19" xfId="74" applyFont="1" applyFill="1" applyBorder="1" applyAlignment="1">
      <alignment horizontal="center" vertical="center" wrapText="1"/>
    </xf>
    <xf numFmtId="171" fontId="1" fillId="0" borderId="6" xfId="74" applyFont="1" applyFill="1" applyBorder="1" applyAlignment="1">
      <alignment horizontal="right" vertical="center" wrapText="1"/>
    </xf>
    <xf numFmtId="171" fontId="71" fillId="0" borderId="6" xfId="74" applyFont="1" applyFill="1" applyBorder="1" applyAlignment="1">
      <alignment horizontal="right" vertical="center" wrapText="1"/>
    </xf>
    <xf numFmtId="0" fontId="1" fillId="0" borderId="32" xfId="0" applyFont="1" applyFill="1" applyBorder="1" applyAlignment="1">
      <alignment/>
    </xf>
    <xf numFmtId="0" fontId="1" fillId="0" borderId="0" xfId="0" applyFont="1" applyFill="1" applyBorder="1" applyAlignment="1">
      <alignment/>
    </xf>
    <xf numFmtId="0" fontId="1" fillId="0" borderId="33" xfId="0" applyFont="1" applyFill="1" applyBorder="1" applyAlignment="1">
      <alignment/>
    </xf>
    <xf numFmtId="171" fontId="1" fillId="0" borderId="23" xfId="74" applyFont="1" applyFill="1" applyBorder="1" applyAlignment="1">
      <alignment horizontal="center" vertical="top"/>
    </xf>
    <xf numFmtId="171" fontId="1" fillId="0" borderId="24" xfId="74" applyFont="1" applyFill="1" applyBorder="1" applyAlignment="1">
      <alignment horizontal="center" vertical="top"/>
    </xf>
    <xf numFmtId="182" fontId="69" fillId="0" borderId="6" xfId="74" applyNumberFormat="1" applyFont="1" applyFill="1" applyBorder="1" applyAlignment="1">
      <alignment horizontal="right" vertical="center"/>
    </xf>
    <xf numFmtId="0" fontId="1" fillId="0" borderId="18" xfId="61" applyFont="1" applyFill="1" applyBorder="1" applyAlignment="1">
      <alignment horizontal="center" vertical="top" wrapText="1"/>
      <protection/>
    </xf>
    <xf numFmtId="0" fontId="1" fillId="0" borderId="6" xfId="61" applyFont="1" applyFill="1" applyBorder="1" applyAlignment="1">
      <alignment horizontal="left" vertical="top" wrapText="1"/>
      <protection/>
    </xf>
    <xf numFmtId="0" fontId="1" fillId="0" borderId="6" xfId="61" applyFont="1" applyFill="1" applyBorder="1" applyAlignment="1">
      <alignment horizontal="center" vertical="top" wrapText="1"/>
      <protection/>
    </xf>
    <xf numFmtId="0" fontId="1" fillId="0" borderId="6" xfId="61" applyFont="1" applyFill="1" applyBorder="1" applyAlignment="1">
      <alignment horizontal="center" vertical="top"/>
      <protection/>
    </xf>
    <xf numFmtId="0" fontId="1" fillId="0" borderId="19" xfId="61" applyFont="1" applyFill="1" applyBorder="1" applyAlignment="1">
      <alignment horizontal="center" vertical="top"/>
      <protection/>
    </xf>
    <xf numFmtId="0" fontId="0" fillId="0" borderId="0" xfId="0" applyFont="1" applyAlignment="1">
      <alignment/>
    </xf>
    <xf numFmtId="0" fontId="1" fillId="0" borderId="18" xfId="61" applyFont="1" applyBorder="1" applyAlignment="1">
      <alignment horizontal="center" vertical="top" wrapText="1"/>
      <protection/>
    </xf>
    <xf numFmtId="0" fontId="1" fillId="0" borderId="6" xfId="61" applyFont="1" applyBorder="1" applyAlignment="1">
      <alignment horizontal="left" vertical="top" wrapText="1"/>
      <protection/>
    </xf>
    <xf numFmtId="0" fontId="1" fillId="0" borderId="6" xfId="61" applyFont="1" applyBorder="1" applyAlignment="1">
      <alignment horizontal="center" vertical="top" wrapText="1"/>
      <protection/>
    </xf>
    <xf numFmtId="0" fontId="1" fillId="0" borderId="6" xfId="61" applyFont="1" applyBorder="1" applyAlignment="1">
      <alignment horizontal="center" vertical="top"/>
      <protection/>
    </xf>
    <xf numFmtId="0" fontId="1" fillId="0" borderId="19" xfId="61" applyFont="1" applyBorder="1" applyAlignment="1">
      <alignment horizontal="center" vertical="top"/>
      <protection/>
    </xf>
    <xf numFmtId="0" fontId="1" fillId="0" borderId="34" xfId="61" applyFont="1" applyFill="1" applyBorder="1" applyAlignment="1">
      <alignment horizontal="center" vertical="top" wrapText="1"/>
      <protection/>
    </xf>
    <xf numFmtId="0" fontId="1" fillId="0" borderId="35" xfId="61" applyFont="1" applyFill="1" applyBorder="1" applyAlignment="1">
      <alignment horizontal="left" vertical="top" wrapText="1"/>
      <protection/>
    </xf>
    <xf numFmtId="0" fontId="1" fillId="0" borderId="35" xfId="61" applyFont="1" applyFill="1" applyBorder="1" applyAlignment="1">
      <alignment horizontal="center" vertical="top" wrapText="1"/>
      <protection/>
    </xf>
    <xf numFmtId="171" fontId="1" fillId="0" borderId="35" xfId="74" applyFont="1" applyFill="1" applyBorder="1" applyAlignment="1">
      <alignment horizontal="right" vertical="top"/>
    </xf>
    <xf numFmtId="171" fontId="1" fillId="0" borderId="36" xfId="74" applyFont="1" applyFill="1" applyBorder="1" applyAlignment="1">
      <alignment horizontal="right" vertical="top"/>
    </xf>
    <xf numFmtId="0" fontId="1" fillId="0" borderId="20" xfId="61" applyFont="1" applyFill="1" applyBorder="1" applyAlignment="1">
      <alignment horizontal="center" vertical="top" wrapText="1"/>
      <protection/>
    </xf>
    <xf numFmtId="0" fontId="1" fillId="0" borderId="21" xfId="61" applyFont="1" applyFill="1" applyBorder="1" applyAlignment="1">
      <alignment horizontal="left" vertical="top" wrapText="1"/>
      <protection/>
    </xf>
    <xf numFmtId="0" fontId="1" fillId="0" borderId="21" xfId="61" applyFont="1" applyFill="1" applyBorder="1" applyAlignment="1">
      <alignment horizontal="center" vertical="top" wrapText="1"/>
      <protection/>
    </xf>
    <xf numFmtId="171" fontId="1" fillId="0" borderId="28" xfId="74" applyFont="1" applyFill="1" applyBorder="1" applyAlignment="1">
      <alignment horizontal="right" vertical="top"/>
    </xf>
    <xf numFmtId="171" fontId="1" fillId="0" borderId="29" xfId="74" applyFont="1" applyFill="1" applyBorder="1" applyAlignment="1">
      <alignment horizontal="right" vertical="top"/>
    </xf>
    <xf numFmtId="171" fontId="1" fillId="36" borderId="19" xfId="74" applyFont="1" applyFill="1" applyBorder="1" applyAlignment="1">
      <alignment horizontal="right"/>
    </xf>
    <xf numFmtId="171" fontId="1" fillId="36" borderId="6" xfId="74" applyFont="1" applyFill="1" applyBorder="1" applyAlignment="1">
      <alignment horizontal="right" vertical="center"/>
    </xf>
    <xf numFmtId="171" fontId="1" fillId="36" borderId="19" xfId="74" applyFont="1" applyFill="1" applyBorder="1" applyAlignment="1">
      <alignment horizontal="right" vertical="center"/>
    </xf>
    <xf numFmtId="0" fontId="1" fillId="0" borderId="6" xfId="61" applyFont="1" applyBorder="1" applyAlignment="1">
      <alignment horizontal="center" vertical="center" wrapText="1"/>
      <protection/>
    </xf>
    <xf numFmtId="0" fontId="1" fillId="0" borderId="19" xfId="61" applyFont="1" applyBorder="1" applyAlignment="1">
      <alignment horizontal="center" vertical="center" wrapText="1"/>
      <protection/>
    </xf>
    <xf numFmtId="171" fontId="1" fillId="0" borderId="6" xfId="74" applyFont="1" applyBorder="1" applyAlignment="1">
      <alignment horizontal="center" vertical="top"/>
    </xf>
    <xf numFmtId="171" fontId="1" fillId="0" borderId="19" xfId="74" applyFont="1" applyBorder="1" applyAlignment="1">
      <alignment horizontal="center" vertical="top"/>
    </xf>
    <xf numFmtId="171" fontId="1" fillId="0" borderId="18" xfId="74" applyFont="1" applyFill="1" applyBorder="1" applyAlignment="1">
      <alignment horizontal="right" vertical="top" wrapText="1"/>
    </xf>
    <xf numFmtId="171" fontId="1" fillId="0" borderId="6" xfId="74" applyFont="1" applyFill="1" applyBorder="1" applyAlignment="1">
      <alignment horizontal="left" vertical="top" wrapText="1"/>
    </xf>
    <xf numFmtId="171" fontId="1" fillId="0" borderId="6" xfId="74" applyFont="1" applyFill="1" applyBorder="1" applyAlignment="1">
      <alignment horizontal="right" vertical="top" wrapText="1"/>
    </xf>
    <xf numFmtId="171" fontId="1" fillId="0" borderId="20" xfId="74" applyFont="1" applyFill="1" applyBorder="1" applyAlignment="1">
      <alignment horizontal="right" vertical="top" wrapText="1"/>
    </xf>
    <xf numFmtId="171" fontId="1" fillId="0" borderId="21" xfId="74" applyFont="1" applyFill="1" applyBorder="1" applyAlignment="1">
      <alignment horizontal="left" vertical="top" wrapText="1"/>
    </xf>
    <xf numFmtId="171" fontId="1" fillId="0" borderId="21" xfId="74" applyFont="1" applyFill="1" applyBorder="1" applyAlignment="1">
      <alignment horizontal="right" vertical="top" wrapText="1"/>
    </xf>
    <xf numFmtId="0" fontId="1" fillId="36" borderId="0" xfId="0" applyFont="1" applyFill="1" applyAlignment="1">
      <alignment/>
    </xf>
    <xf numFmtId="0" fontId="1" fillId="36" borderId="22" xfId="0" applyFont="1" applyFill="1" applyBorder="1" applyAlignment="1">
      <alignment horizontal="center" vertical="top" wrapText="1"/>
    </xf>
    <xf numFmtId="0" fontId="1" fillId="36" borderId="23" xfId="0" applyFont="1" applyFill="1" applyBorder="1" applyAlignment="1">
      <alignment horizontal="left" vertical="top" wrapText="1"/>
    </xf>
    <xf numFmtId="0" fontId="1" fillId="36" borderId="23" xfId="0" applyFont="1" applyFill="1" applyBorder="1" applyAlignment="1">
      <alignment horizontal="center" vertical="top" wrapText="1"/>
    </xf>
    <xf numFmtId="0" fontId="1" fillId="36" borderId="23" xfId="0" applyFont="1" applyFill="1" applyBorder="1" applyAlignment="1">
      <alignment horizontal="center" vertical="top"/>
    </xf>
    <xf numFmtId="0" fontId="1" fillId="36" borderId="24" xfId="0" applyFont="1" applyFill="1" applyBorder="1" applyAlignment="1">
      <alignment horizontal="center" vertical="top"/>
    </xf>
    <xf numFmtId="0" fontId="1" fillId="36" borderId="18" xfId="0" applyFont="1" applyFill="1" applyBorder="1" applyAlignment="1">
      <alignment horizontal="center" vertical="top" wrapText="1"/>
    </xf>
    <xf numFmtId="0" fontId="1" fillId="36" borderId="6" xfId="0" applyFont="1" applyFill="1" applyBorder="1" applyAlignment="1">
      <alignment horizontal="left" vertical="top" wrapText="1"/>
    </xf>
    <xf numFmtId="0" fontId="1" fillId="36" borderId="6" xfId="0" applyFont="1" applyFill="1" applyBorder="1" applyAlignment="1">
      <alignment horizontal="center" vertical="top" wrapText="1"/>
    </xf>
    <xf numFmtId="183" fontId="1" fillId="36" borderId="6" xfId="74" applyNumberFormat="1" applyFont="1" applyFill="1" applyBorder="1" applyAlignment="1">
      <alignment horizontal="center" vertical="top"/>
    </xf>
    <xf numFmtId="183" fontId="1" fillId="36" borderId="19" xfId="74" applyNumberFormat="1" applyFont="1" applyFill="1" applyBorder="1" applyAlignment="1">
      <alignment horizontal="center" vertical="top"/>
    </xf>
    <xf numFmtId="41" fontId="12" fillId="36" borderId="31" xfId="55" applyNumberFormat="1" applyFont="1" applyFill="1" applyBorder="1" applyAlignment="1">
      <alignment horizontal="center" vertical="top" wrapText="1"/>
      <protection/>
    </xf>
    <xf numFmtId="0" fontId="1" fillId="36" borderId="6" xfId="0" applyFont="1" applyFill="1" applyBorder="1" applyAlignment="1">
      <alignment horizontal="center" vertical="top"/>
    </xf>
    <xf numFmtId="0" fontId="1" fillId="36" borderId="19" xfId="0" applyFont="1" applyFill="1" applyBorder="1" applyAlignment="1">
      <alignment horizontal="center" vertical="top"/>
    </xf>
    <xf numFmtId="0" fontId="1" fillId="36" borderId="18" xfId="0" applyFont="1" applyFill="1" applyBorder="1" applyAlignment="1">
      <alignment horizontal="center" wrapText="1"/>
    </xf>
    <xf numFmtId="0" fontId="1" fillId="36" borderId="6" xfId="0" applyFont="1" applyFill="1" applyBorder="1" applyAlignment="1">
      <alignment horizontal="left" wrapText="1"/>
    </xf>
    <xf numFmtId="0" fontId="1" fillId="36" borderId="6" xfId="0" applyFont="1" applyFill="1" applyBorder="1" applyAlignment="1">
      <alignment horizontal="center" wrapText="1"/>
    </xf>
    <xf numFmtId="171" fontId="1" fillId="36" borderId="19" xfId="74" applyFont="1" applyFill="1" applyBorder="1" applyAlignment="1">
      <alignment horizontal="right" vertical="top"/>
    </xf>
    <xf numFmtId="171" fontId="1" fillId="36" borderId="6" xfId="74" applyFont="1" applyFill="1" applyBorder="1" applyAlignment="1">
      <alignment vertical="top"/>
    </xf>
    <xf numFmtId="0" fontId="3" fillId="36" borderId="6" xfId="0" applyFont="1" applyFill="1" applyBorder="1" applyAlignment="1">
      <alignment horizontal="left" vertical="top" wrapText="1"/>
    </xf>
    <xf numFmtId="0" fontId="1" fillId="36" borderId="6" xfId="0" applyFont="1" applyFill="1" applyBorder="1" applyAlignment="1">
      <alignment horizontal="right"/>
    </xf>
    <xf numFmtId="43" fontId="1" fillId="36" borderId="19" xfId="0" applyNumberFormat="1" applyFont="1" applyFill="1" applyBorder="1" applyAlignment="1">
      <alignment horizontal="center" vertical="top"/>
    </xf>
    <xf numFmtId="0" fontId="1" fillId="36" borderId="20" xfId="0" applyFont="1" applyFill="1" applyBorder="1" applyAlignment="1">
      <alignment horizontal="center" vertical="top" wrapText="1"/>
    </xf>
    <xf numFmtId="0" fontId="1" fillId="36" borderId="21" xfId="0" applyFont="1" applyFill="1" applyBorder="1" applyAlignment="1">
      <alignment horizontal="left" vertical="top" wrapText="1"/>
    </xf>
    <xf numFmtId="0" fontId="1" fillId="36" borderId="21" xfId="0" applyFont="1" applyFill="1" applyBorder="1" applyAlignment="1">
      <alignment horizontal="center" vertical="top" wrapText="1"/>
    </xf>
    <xf numFmtId="0" fontId="1" fillId="36" borderId="21" xfId="0" applyFont="1" applyFill="1" applyBorder="1" applyAlignment="1">
      <alignment horizontal="center" vertical="top"/>
    </xf>
    <xf numFmtId="0" fontId="1" fillId="36" borderId="26" xfId="0" applyFont="1" applyFill="1" applyBorder="1" applyAlignment="1">
      <alignment horizontal="center" vertical="top"/>
    </xf>
    <xf numFmtId="0" fontId="0" fillId="36" borderId="0" xfId="0" applyFill="1" applyAlignment="1">
      <alignment/>
    </xf>
    <xf numFmtId="0" fontId="8" fillId="36" borderId="18" xfId="61" applyFont="1" applyFill="1" applyBorder="1" applyAlignment="1">
      <alignment horizontal="center" vertical="top" wrapText="1"/>
      <protection/>
    </xf>
    <xf numFmtId="0" fontId="8" fillId="36" borderId="6" xfId="61" applyFont="1" applyFill="1" applyBorder="1" applyAlignment="1">
      <alignment horizontal="left" vertical="top" wrapText="1"/>
      <protection/>
    </xf>
    <xf numFmtId="0" fontId="8" fillId="36" borderId="6" xfId="61" applyFont="1" applyFill="1" applyBorder="1" applyAlignment="1">
      <alignment horizontal="center" vertical="top" wrapText="1"/>
      <protection/>
    </xf>
    <xf numFmtId="0" fontId="21" fillId="36" borderId="6" xfId="61" applyFont="1" applyFill="1" applyBorder="1" applyAlignment="1">
      <alignment horizontal="left" vertical="top" wrapText="1"/>
      <protection/>
    </xf>
    <xf numFmtId="171" fontId="8" fillId="36" borderId="6" xfId="74" applyFont="1" applyFill="1" applyBorder="1" applyAlignment="1">
      <alignment horizontal="right" vertical="top"/>
    </xf>
    <xf numFmtId="171" fontId="8" fillId="36" borderId="19" xfId="74" applyFont="1" applyFill="1" applyBorder="1" applyAlignment="1">
      <alignment horizontal="right" vertical="top"/>
    </xf>
    <xf numFmtId="171" fontId="0" fillId="36" borderId="0" xfId="74" applyFont="1" applyFill="1" applyAlignment="1">
      <alignment/>
    </xf>
    <xf numFmtId="174" fontId="8" fillId="36" borderId="6" xfId="74" applyNumberFormat="1" applyFont="1" applyFill="1" applyBorder="1" applyAlignment="1">
      <alignment horizontal="right" vertical="top"/>
    </xf>
    <xf numFmtId="174" fontId="8" fillId="36" borderId="19" xfId="74" applyNumberFormat="1" applyFont="1" applyFill="1" applyBorder="1" applyAlignment="1">
      <alignment horizontal="right" vertical="top"/>
    </xf>
    <xf numFmtId="0" fontId="8" fillId="36" borderId="34" xfId="61" applyFont="1" applyFill="1" applyBorder="1" applyAlignment="1">
      <alignment horizontal="center" vertical="top" wrapText="1"/>
      <protection/>
    </xf>
    <xf numFmtId="0" fontId="8" fillId="36" borderId="35" xfId="61" applyFont="1" applyFill="1" applyBorder="1" applyAlignment="1">
      <alignment horizontal="left" vertical="top" wrapText="1"/>
      <protection/>
    </xf>
    <xf numFmtId="0" fontId="8" fillId="36" borderId="35" xfId="61" applyFont="1" applyFill="1" applyBorder="1" applyAlignment="1">
      <alignment horizontal="center" vertical="center" wrapText="1"/>
      <protection/>
    </xf>
    <xf numFmtId="171" fontId="8" fillId="36" borderId="35" xfId="74" applyFont="1" applyFill="1" applyBorder="1" applyAlignment="1">
      <alignment horizontal="right" vertical="top"/>
    </xf>
    <xf numFmtId="171" fontId="8" fillId="36" borderId="35" xfId="74" applyNumberFormat="1" applyFont="1" applyFill="1" applyBorder="1" applyAlignment="1">
      <alignment horizontal="right" vertical="top"/>
    </xf>
    <xf numFmtId="171" fontId="8" fillId="36" borderId="36" xfId="74" applyFont="1" applyFill="1" applyBorder="1" applyAlignment="1">
      <alignment horizontal="right" vertical="top"/>
    </xf>
    <xf numFmtId="174" fontId="8" fillId="36" borderId="35" xfId="74" applyNumberFormat="1" applyFont="1" applyFill="1" applyBorder="1" applyAlignment="1">
      <alignment horizontal="right" vertical="top"/>
    </xf>
    <xf numFmtId="174" fontId="8" fillId="36" borderId="36" xfId="74" applyNumberFormat="1" applyFont="1" applyFill="1" applyBorder="1" applyAlignment="1">
      <alignment horizontal="right" vertical="top"/>
    </xf>
    <xf numFmtId="171" fontId="8" fillId="36" borderId="28" xfId="74" applyFont="1" applyFill="1" applyBorder="1" applyAlignment="1">
      <alignment horizontal="right" vertical="top"/>
    </xf>
    <xf numFmtId="0" fontId="21" fillId="36" borderId="35" xfId="61" applyFont="1" applyFill="1" applyBorder="1" applyAlignment="1">
      <alignment horizontal="left" vertical="top" wrapText="1"/>
      <protection/>
    </xf>
    <xf numFmtId="0" fontId="8" fillId="36" borderId="6" xfId="61" applyFont="1" applyFill="1" applyBorder="1" applyAlignment="1">
      <alignment horizontal="center" vertical="center" wrapText="1"/>
      <protection/>
    </xf>
    <xf numFmtId="4" fontId="1" fillId="0" borderId="0" xfId="0" applyNumberFormat="1" applyFont="1" applyFill="1" applyAlignment="1">
      <alignment horizontal="center"/>
    </xf>
    <xf numFmtId="171" fontId="8" fillId="0" borderId="19" xfId="74" applyFont="1" applyFill="1" applyBorder="1" applyAlignment="1">
      <alignment horizontal="center" vertical="top"/>
    </xf>
    <xf numFmtId="4" fontId="1" fillId="0" borderId="6" xfId="0" applyNumberFormat="1" applyFont="1" applyFill="1" applyBorder="1" applyAlignment="1">
      <alignment horizontal="center"/>
    </xf>
    <xf numFmtId="0" fontId="1" fillId="36" borderId="27" xfId="0" applyFont="1" applyFill="1" applyBorder="1" applyAlignment="1">
      <alignment horizontal="center" vertical="top" wrapText="1"/>
    </xf>
    <xf numFmtId="0" fontId="1" fillId="36" borderId="28" xfId="0" applyFont="1" applyFill="1" applyBorder="1" applyAlignment="1">
      <alignment horizontal="left" vertical="top" wrapText="1"/>
    </xf>
    <xf numFmtId="0" fontId="1" fillId="36" borderId="28" xfId="0" applyFont="1" applyFill="1" applyBorder="1" applyAlignment="1">
      <alignment horizontal="center" vertical="top" wrapText="1"/>
    </xf>
    <xf numFmtId="171" fontId="1" fillId="36" borderId="28" xfId="74" applyFont="1" applyFill="1" applyBorder="1" applyAlignment="1">
      <alignment horizontal="right" vertical="top"/>
    </xf>
    <xf numFmtId="171" fontId="1" fillId="36" borderId="29" xfId="74" applyFont="1" applyFill="1" applyBorder="1" applyAlignment="1">
      <alignment horizontal="right" vertical="top"/>
    </xf>
    <xf numFmtId="171" fontId="1" fillId="36" borderId="6" xfId="74" applyFont="1" applyFill="1" applyBorder="1" applyAlignment="1">
      <alignment horizontal="center" vertical="top"/>
    </xf>
    <xf numFmtId="171" fontId="1" fillId="36" borderId="19" xfId="74" applyFont="1" applyFill="1" applyBorder="1" applyAlignment="1">
      <alignment horizontal="center" vertical="top"/>
    </xf>
    <xf numFmtId="10" fontId="1" fillId="36" borderId="6" xfId="74" applyNumberFormat="1" applyFont="1" applyFill="1" applyBorder="1" applyAlignment="1">
      <alignment horizontal="right" vertical="top"/>
    </xf>
    <xf numFmtId="171" fontId="1" fillId="36" borderId="21" xfId="74" applyFont="1" applyFill="1" applyBorder="1" applyAlignment="1">
      <alignment horizontal="right" vertical="top"/>
    </xf>
    <xf numFmtId="171" fontId="1" fillId="36" borderId="26" xfId="74" applyFont="1" applyFill="1" applyBorder="1" applyAlignment="1">
      <alignment horizontal="right" vertical="top"/>
    </xf>
    <xf numFmtId="0" fontId="1" fillId="0" borderId="28" xfId="0" applyFont="1" applyFill="1" applyBorder="1" applyAlignment="1">
      <alignment horizontal="center" vertical="top"/>
    </xf>
    <xf numFmtId="0" fontId="1" fillId="0" borderId="29" xfId="0" applyFont="1" applyFill="1" applyBorder="1" applyAlignment="1">
      <alignment horizontal="center" vertical="top"/>
    </xf>
    <xf numFmtId="171" fontId="1" fillId="0" borderId="19" xfId="74" applyFont="1" applyFill="1" applyBorder="1" applyAlignment="1">
      <alignment horizontal="right" vertical="center" wrapText="1"/>
    </xf>
    <xf numFmtId="0" fontId="1" fillId="0" borderId="21" xfId="0" applyFont="1" applyFill="1" applyBorder="1" applyAlignment="1">
      <alignment horizontal="center" vertical="center" wrapText="1"/>
    </xf>
    <xf numFmtId="0" fontId="1" fillId="0" borderId="26" xfId="0" applyFont="1" applyFill="1" applyBorder="1" applyAlignment="1">
      <alignment horizontal="center" vertical="center" wrapText="1"/>
    </xf>
    <xf numFmtId="171" fontId="8" fillId="0" borderId="28" xfId="74" applyFont="1" applyFill="1" applyBorder="1" applyAlignment="1">
      <alignment horizontal="right" vertical="top"/>
    </xf>
    <xf numFmtId="171" fontId="1" fillId="36" borderId="28" xfId="74" applyFont="1" applyFill="1" applyBorder="1" applyAlignment="1">
      <alignment horizontal="center" vertical="center" wrapText="1"/>
    </xf>
    <xf numFmtId="171" fontId="1" fillId="36" borderId="29" xfId="74" applyFont="1" applyFill="1" applyBorder="1" applyAlignment="1">
      <alignment horizontal="center" vertical="center" wrapText="1"/>
    </xf>
    <xf numFmtId="186" fontId="1" fillId="36" borderId="42" xfId="74" applyNumberFormat="1" applyFont="1" applyFill="1" applyBorder="1" applyAlignment="1">
      <alignment horizontal="right" vertical="center"/>
    </xf>
    <xf numFmtId="186" fontId="1" fillId="36" borderId="6" xfId="74" applyNumberFormat="1" applyFont="1" applyFill="1" applyBorder="1" applyAlignment="1">
      <alignment horizontal="right" vertical="center"/>
    </xf>
    <xf numFmtId="186" fontId="1" fillId="36" borderId="30" xfId="74" applyNumberFormat="1" applyFont="1" applyFill="1" applyBorder="1" applyAlignment="1">
      <alignment horizontal="right" vertical="center"/>
    </xf>
    <xf numFmtId="171" fontId="1" fillId="36" borderId="6" xfId="74" applyFont="1" applyFill="1" applyBorder="1" applyAlignment="1">
      <alignment horizontal="center" wrapText="1"/>
    </xf>
    <xf numFmtId="171" fontId="1" fillId="36" borderId="19" xfId="74" applyFont="1" applyFill="1" applyBorder="1" applyAlignment="1">
      <alignment horizontal="center" wrapText="1"/>
    </xf>
    <xf numFmtId="0" fontId="1" fillId="36" borderId="0" xfId="0" applyFont="1" applyFill="1" applyAlignment="1">
      <alignment/>
    </xf>
    <xf numFmtId="171" fontId="1" fillId="36" borderId="21" xfId="74" applyFont="1" applyFill="1" applyBorder="1" applyAlignment="1">
      <alignment horizontal="center" vertical="center" wrapText="1"/>
    </xf>
    <xf numFmtId="171" fontId="1" fillId="36" borderId="26" xfId="74" applyFont="1" applyFill="1" applyBorder="1" applyAlignment="1">
      <alignment horizontal="center" vertical="center" wrapText="1"/>
    </xf>
    <xf numFmtId="182" fontId="1" fillId="36" borderId="42" xfId="74" applyNumberFormat="1" applyFont="1" applyFill="1" applyBorder="1" applyAlignment="1">
      <alignment horizontal="right" vertical="center"/>
    </xf>
    <xf numFmtId="182" fontId="1" fillId="36" borderId="6" xfId="74" applyNumberFormat="1" applyFont="1" applyFill="1" applyBorder="1" applyAlignment="1">
      <alignment horizontal="right" vertical="center"/>
    </xf>
    <xf numFmtId="182" fontId="1" fillId="36" borderId="30" xfId="74" applyNumberFormat="1" applyFont="1" applyFill="1" applyBorder="1" applyAlignment="1">
      <alignment horizontal="right" vertical="center"/>
    </xf>
    <xf numFmtId="0" fontId="1" fillId="0" borderId="6" xfId="61" applyFont="1" applyFill="1" applyBorder="1" applyAlignment="1">
      <alignment horizontal="center" vertical="center" wrapText="1"/>
      <protection/>
    </xf>
    <xf numFmtId="0" fontId="4" fillId="0" borderId="6" xfId="61" applyFont="1" applyFill="1" applyBorder="1" applyAlignment="1">
      <alignment horizontal="left" vertical="top" wrapText="1"/>
      <protection/>
    </xf>
    <xf numFmtId="4" fontId="1" fillId="0" borderId="6" xfId="61" applyNumberFormat="1" applyFont="1" applyFill="1" applyBorder="1" applyAlignment="1">
      <alignment horizontal="right" vertical="center"/>
      <protection/>
    </xf>
    <xf numFmtId="171" fontId="1" fillId="0" borderId="40" xfId="74" applyFont="1" applyFill="1" applyBorder="1" applyAlignment="1">
      <alignment horizontal="right" vertical="top"/>
    </xf>
    <xf numFmtId="0" fontId="4" fillId="0" borderId="21" xfId="61" applyFont="1" applyFill="1" applyBorder="1" applyAlignment="1">
      <alignment horizontal="left" vertical="top" wrapText="1"/>
      <protection/>
    </xf>
    <xf numFmtId="0" fontId="1" fillId="0" borderId="21" xfId="61" applyFont="1" applyFill="1" applyBorder="1" applyAlignment="1">
      <alignment horizontal="center" vertical="center" wrapText="1"/>
      <protection/>
    </xf>
    <xf numFmtId="171" fontId="1" fillId="0" borderId="41" xfId="74" applyFont="1" applyFill="1" applyBorder="1" applyAlignment="1">
      <alignment horizontal="right" vertical="top"/>
    </xf>
    <xf numFmtId="0" fontId="1" fillId="0" borderId="6" xfId="61" applyFont="1" applyFill="1" applyBorder="1" applyAlignment="1">
      <alignment horizontal="right" vertical="top"/>
      <protection/>
    </xf>
    <xf numFmtId="4" fontId="1" fillId="0" borderId="6" xfId="61" applyNumberFormat="1" applyFont="1" applyFill="1" applyBorder="1" applyAlignment="1">
      <alignment horizontal="right" vertical="top"/>
      <protection/>
    </xf>
    <xf numFmtId="4" fontId="1" fillId="0" borderId="6" xfId="74" applyNumberFormat="1" applyFont="1" applyFill="1" applyBorder="1" applyAlignment="1">
      <alignment horizontal="right" vertical="top"/>
    </xf>
    <xf numFmtId="10" fontId="1" fillId="0" borderId="6" xfId="67" applyNumberFormat="1" applyFont="1" applyFill="1" applyBorder="1" applyAlignment="1">
      <alignment horizontal="right" vertical="top" wrapText="1"/>
    </xf>
    <xf numFmtId="10" fontId="1" fillId="0" borderId="19" xfId="67" applyNumberFormat="1" applyFont="1" applyFill="1" applyBorder="1" applyAlignment="1">
      <alignment horizontal="right" vertical="top" wrapText="1"/>
    </xf>
    <xf numFmtId="171" fontId="1" fillId="0" borderId="28" xfId="74" applyFont="1" applyFill="1" applyBorder="1" applyAlignment="1">
      <alignment horizontal="right" vertical="top" wrapText="1"/>
    </xf>
    <xf numFmtId="171" fontId="1" fillId="0" borderId="29" xfId="74" applyFont="1" applyFill="1" applyBorder="1" applyAlignment="1">
      <alignment horizontal="right" vertical="top" wrapText="1"/>
    </xf>
    <xf numFmtId="171" fontId="1" fillId="0" borderId="19" xfId="74" applyFont="1" applyFill="1" applyBorder="1" applyAlignment="1">
      <alignment horizontal="right" vertical="top" wrapText="1"/>
    </xf>
    <xf numFmtId="171" fontId="1" fillId="0" borderId="6" xfId="74" applyFont="1" applyFill="1" applyBorder="1" applyAlignment="1">
      <alignment horizontal="right" wrapText="1"/>
    </xf>
    <xf numFmtId="171" fontId="1" fillId="0" borderId="19" xfId="74" applyFont="1" applyFill="1" applyBorder="1" applyAlignment="1">
      <alignment horizontal="right" wrapText="1"/>
    </xf>
    <xf numFmtId="171" fontId="1" fillId="0" borderId="6" xfId="74" applyFont="1" applyFill="1" applyBorder="1" applyAlignment="1">
      <alignment horizontal="center" vertical="top" wrapText="1"/>
    </xf>
    <xf numFmtId="171" fontId="1" fillId="0" borderId="19" xfId="74" applyFont="1" applyFill="1" applyBorder="1" applyAlignment="1">
      <alignment horizontal="center" vertical="top" wrapText="1"/>
    </xf>
    <xf numFmtId="171" fontId="1" fillId="0" borderId="26" xfId="74" applyFont="1" applyFill="1" applyBorder="1" applyAlignment="1">
      <alignment horizontal="right" vertical="top" wrapText="1"/>
    </xf>
    <xf numFmtId="0" fontId="1" fillId="0" borderId="32" xfId="0" applyFont="1" applyFill="1" applyBorder="1" applyAlignment="1">
      <alignment wrapText="1"/>
    </xf>
    <xf numFmtId="0" fontId="1" fillId="0" borderId="0" xfId="0" applyFont="1" applyFill="1" applyBorder="1" applyAlignment="1">
      <alignment wrapText="1"/>
    </xf>
    <xf numFmtId="0" fontId="1" fillId="0" borderId="33" xfId="0" applyFont="1" applyFill="1" applyBorder="1" applyAlignment="1">
      <alignment wrapText="1"/>
    </xf>
    <xf numFmtId="0" fontId="1" fillId="0" borderId="29" xfId="0" applyFont="1" applyFill="1" applyBorder="1" applyAlignment="1">
      <alignment horizontal="center" vertical="top" wrapText="1"/>
    </xf>
    <xf numFmtId="0" fontId="1" fillId="0" borderId="6" xfId="0" applyFont="1" applyFill="1" applyBorder="1" applyAlignment="1">
      <alignment horizontal="right" wrapText="1"/>
    </xf>
    <xf numFmtId="0" fontId="1" fillId="0" borderId="19" xfId="0" applyFont="1" applyFill="1" applyBorder="1" applyAlignment="1">
      <alignment horizontal="right" wrapText="1"/>
    </xf>
    <xf numFmtId="0" fontId="1" fillId="0" borderId="19" xfId="0" applyFont="1" applyFill="1" applyBorder="1" applyAlignment="1">
      <alignment horizontal="right" vertical="center" wrapText="1"/>
    </xf>
    <xf numFmtId="0" fontId="1" fillId="0" borderId="6" xfId="0" applyFont="1" applyFill="1" applyBorder="1" applyAlignment="1">
      <alignment horizontal="right" vertical="top" wrapText="1"/>
    </xf>
    <xf numFmtId="0" fontId="1" fillId="0" borderId="19" xfId="0" applyFont="1" applyFill="1" applyBorder="1" applyAlignment="1">
      <alignment horizontal="right" vertical="top" wrapText="1"/>
    </xf>
    <xf numFmtId="10" fontId="1" fillId="0" borderId="6" xfId="67" applyNumberFormat="1" applyFont="1" applyFill="1" applyBorder="1" applyAlignment="1">
      <alignment horizontal="center" vertical="top" wrapText="1"/>
    </xf>
    <xf numFmtId="0" fontId="1" fillId="0" borderId="26" xfId="0" applyFont="1" applyFill="1" applyBorder="1" applyAlignment="1">
      <alignment horizontal="center" vertical="top" wrapText="1"/>
    </xf>
    <xf numFmtId="10" fontId="1" fillId="0" borderId="6" xfId="0" applyNumberFormat="1" applyFont="1" applyFill="1" applyBorder="1" applyAlignment="1">
      <alignment horizontal="center" vertical="top" wrapText="1"/>
    </xf>
    <xf numFmtId="10" fontId="1" fillId="0" borderId="19" xfId="0" applyNumberFormat="1" applyFont="1" applyFill="1" applyBorder="1" applyAlignment="1">
      <alignment horizontal="center" vertical="top" wrapText="1"/>
    </xf>
    <xf numFmtId="171" fontId="8" fillId="0" borderId="6" xfId="74" applyFont="1" applyFill="1" applyBorder="1" applyAlignment="1">
      <alignment horizontal="center" vertical="top"/>
    </xf>
    <xf numFmtId="171" fontId="8" fillId="0" borderId="6" xfId="74" applyFont="1" applyBorder="1" applyAlignment="1">
      <alignment horizontal="center" vertical="top"/>
    </xf>
    <xf numFmtId="171" fontId="8" fillId="0" borderId="19" xfId="74" applyFont="1" applyBorder="1" applyAlignment="1">
      <alignment horizontal="center" vertical="top"/>
    </xf>
    <xf numFmtId="171" fontId="8" fillId="0" borderId="18" xfId="74" applyFont="1" applyFill="1" applyBorder="1" applyAlignment="1">
      <alignment horizontal="right" vertical="top" wrapText="1"/>
    </xf>
    <xf numFmtId="171" fontId="8" fillId="0" borderId="6" xfId="74" applyFont="1" applyFill="1" applyBorder="1" applyAlignment="1">
      <alignment horizontal="left" vertical="top" wrapText="1"/>
    </xf>
    <xf numFmtId="171" fontId="8" fillId="0" borderId="6" xfId="74" applyFont="1" applyFill="1" applyBorder="1" applyAlignment="1">
      <alignment horizontal="center" vertical="center" wrapText="1"/>
    </xf>
    <xf numFmtId="171" fontId="8" fillId="0" borderId="34" xfId="74" applyFont="1" applyFill="1" applyBorder="1" applyAlignment="1">
      <alignment horizontal="right" vertical="top" wrapText="1"/>
    </xf>
    <xf numFmtId="171" fontId="8" fillId="0" borderId="35" xfId="74" applyFont="1" applyFill="1" applyBorder="1" applyAlignment="1">
      <alignment horizontal="left" vertical="top" wrapText="1"/>
    </xf>
    <xf numFmtId="171" fontId="8" fillId="0" borderId="35" xfId="74" applyFont="1" applyFill="1" applyBorder="1" applyAlignment="1">
      <alignment horizontal="center" vertical="center" wrapText="1"/>
    </xf>
    <xf numFmtId="171" fontId="8" fillId="0" borderId="43" xfId="74" applyFont="1" applyFill="1" applyBorder="1" applyAlignment="1">
      <alignment horizontal="right" vertical="top"/>
    </xf>
    <xf numFmtId="0" fontId="66" fillId="0" borderId="28" xfId="0" applyFont="1" applyBorder="1" applyAlignment="1">
      <alignment horizontal="center" vertical="center" wrapText="1"/>
    </xf>
    <xf numFmtId="0" fontId="66" fillId="0" borderId="6" xfId="0" applyFont="1" applyBorder="1" applyAlignment="1">
      <alignment horizontal="center" vertical="center" wrapText="1"/>
    </xf>
    <xf numFmtId="0" fontId="67" fillId="0" borderId="0" xfId="0" applyFont="1" applyAlignment="1">
      <alignment horizontal="left" wrapText="1"/>
    </xf>
    <xf numFmtId="0" fontId="66" fillId="0" borderId="6" xfId="0" applyFont="1" applyFill="1" applyBorder="1" applyAlignment="1">
      <alignment horizontal="center" vertical="center" wrapText="1"/>
    </xf>
    <xf numFmtId="0" fontId="66" fillId="0" borderId="28" xfId="0" applyFont="1" applyFill="1" applyBorder="1" applyAlignment="1">
      <alignment horizontal="center" vertical="center" wrapText="1"/>
    </xf>
    <xf numFmtId="4" fontId="66" fillId="0" borderId="6" xfId="0" applyNumberFormat="1" applyFont="1" applyFill="1" applyBorder="1" applyAlignment="1">
      <alignment horizontal="center"/>
    </xf>
    <xf numFmtId="1" fontId="66" fillId="0" borderId="6" xfId="0" applyNumberFormat="1" applyFont="1" applyFill="1" applyBorder="1" applyAlignment="1">
      <alignment horizontal="center" vertical="center" wrapText="1"/>
    </xf>
    <xf numFmtId="10" fontId="11" fillId="0" borderId="28" xfId="0" applyNumberFormat="1" applyFont="1" applyFill="1" applyBorder="1" applyAlignment="1">
      <alignment horizontal="center" vertical="center" wrapText="1"/>
    </xf>
    <xf numFmtId="184" fontId="66" fillId="0" borderId="6" xfId="74" applyNumberFormat="1" applyFont="1" applyFill="1" applyBorder="1" applyAlignment="1">
      <alignment vertical="center" wrapText="1"/>
    </xf>
    <xf numFmtId="0" fontId="66" fillId="0" borderId="6" xfId="0" applyFont="1" applyFill="1" applyBorder="1" applyAlignment="1">
      <alignment vertical="center" wrapText="1"/>
    </xf>
    <xf numFmtId="0" fontId="11" fillId="0" borderId="6" xfId="0" applyFont="1" applyFill="1" applyBorder="1" applyAlignment="1">
      <alignment/>
    </xf>
    <xf numFmtId="0" fontId="11" fillId="0" borderId="0" xfId="0" applyFont="1" applyFill="1" applyAlignment="1">
      <alignment/>
    </xf>
    <xf numFmtId="188" fontId="66" fillId="0" borderId="6" xfId="74" applyNumberFormat="1" applyFont="1" applyFill="1" applyBorder="1" applyAlignment="1">
      <alignment vertical="center" wrapText="1"/>
    </xf>
    <xf numFmtId="4" fontId="66" fillId="0" borderId="6" xfId="0" applyNumberFormat="1" applyFont="1" applyFill="1" applyBorder="1" applyAlignment="1">
      <alignment horizontal="center" vertical="center" wrapText="1"/>
    </xf>
    <xf numFmtId="4" fontId="11" fillId="0" borderId="6" xfId="0" applyNumberFormat="1" applyFont="1" applyBorder="1" applyAlignment="1">
      <alignment horizontal="center"/>
    </xf>
    <xf numFmtId="2" fontId="66" fillId="0" borderId="6" xfId="0" applyNumberFormat="1" applyFont="1" applyBorder="1" applyAlignment="1">
      <alignment horizontal="center" vertical="center" wrapText="1"/>
    </xf>
    <xf numFmtId="0" fontId="8" fillId="36" borderId="6" xfId="61" applyFont="1" applyFill="1" applyBorder="1" applyAlignment="1">
      <alignment horizontal="center" vertical="center" wrapText="1"/>
      <protection/>
    </xf>
    <xf numFmtId="0" fontId="66" fillId="0" borderId="6" xfId="0" applyFont="1" applyBorder="1" applyAlignment="1">
      <alignment horizontal="center" vertical="center" wrapText="1"/>
    </xf>
    <xf numFmtId="0" fontId="66" fillId="0" borderId="28" xfId="0" applyFont="1" applyBorder="1" applyAlignment="1">
      <alignment horizontal="center" vertical="center"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0" xfId="0" applyFont="1" applyBorder="1" applyAlignment="1">
      <alignment horizontal="left" vertical="top" wrapText="1"/>
    </xf>
    <xf numFmtId="0" fontId="1" fillId="0" borderId="44" xfId="0" applyFont="1" applyFill="1" applyBorder="1" applyAlignment="1">
      <alignment horizontal="center" vertical="center" wrapText="1"/>
    </xf>
    <xf numFmtId="171" fontId="1" fillId="0" borderId="40" xfId="74" applyFont="1" applyFill="1" applyBorder="1" applyAlignment="1">
      <alignment horizontal="center" vertical="top"/>
    </xf>
    <xf numFmtId="171" fontId="1" fillId="0" borderId="18" xfId="74" applyFont="1" applyFill="1" applyBorder="1" applyAlignment="1">
      <alignment horizontal="center" vertical="top"/>
    </xf>
    <xf numFmtId="171" fontId="1" fillId="0" borderId="18" xfId="74" applyFont="1" applyFill="1" applyBorder="1" applyAlignment="1">
      <alignment horizontal="right" vertical="top"/>
    </xf>
    <xf numFmtId="188" fontId="1" fillId="0" borderId="40" xfId="74" applyNumberFormat="1" applyFont="1" applyFill="1" applyBorder="1" applyAlignment="1">
      <alignment horizontal="right"/>
    </xf>
    <xf numFmtId="171" fontId="1" fillId="0" borderId="18" xfId="74" applyFont="1" applyFill="1" applyBorder="1" applyAlignment="1">
      <alignment horizontal="right"/>
    </xf>
    <xf numFmtId="171" fontId="1" fillId="0" borderId="40" xfId="74" applyFont="1" applyFill="1" applyBorder="1" applyAlignment="1">
      <alignment horizontal="right" vertical="center"/>
    </xf>
    <xf numFmtId="171" fontId="1" fillId="0" borderId="18" xfId="74" applyFont="1" applyFill="1" applyBorder="1" applyAlignment="1">
      <alignment horizontal="right" vertical="center"/>
    </xf>
    <xf numFmtId="171" fontId="1" fillId="0" borderId="45" xfId="74" applyFont="1" applyFill="1" applyBorder="1" applyAlignment="1">
      <alignment horizontal="center" vertical="top" wrapText="1"/>
    </xf>
    <xf numFmtId="171" fontId="1" fillId="0" borderId="40" xfId="74" applyFont="1" applyFill="1" applyBorder="1" applyAlignment="1">
      <alignment horizontal="center" vertical="top" wrapText="1"/>
    </xf>
    <xf numFmtId="171" fontId="1" fillId="0" borderId="0" xfId="74" applyFont="1" applyFill="1" applyBorder="1" applyAlignment="1">
      <alignment horizontal="center" vertical="top" wrapText="1"/>
    </xf>
    <xf numFmtId="171" fontId="1" fillId="0" borderId="43" xfId="74" applyFont="1" applyFill="1" applyBorder="1" applyAlignment="1">
      <alignment horizontal="center" vertical="top" wrapText="1"/>
    </xf>
    <xf numFmtId="171" fontId="1" fillId="0" borderId="46" xfId="74" applyFont="1" applyFill="1" applyBorder="1" applyAlignment="1">
      <alignment horizontal="center" vertical="center"/>
    </xf>
    <xf numFmtId="171" fontId="1" fillId="0" borderId="47" xfId="74" applyFont="1" applyFill="1" applyBorder="1" applyAlignment="1">
      <alignment horizontal="right" vertical="top"/>
    </xf>
    <xf numFmtId="171" fontId="1" fillId="0" borderId="22" xfId="74" applyFont="1" applyFill="1" applyBorder="1" applyAlignment="1">
      <alignment horizontal="right" vertical="top"/>
    </xf>
    <xf numFmtId="171" fontId="1" fillId="0" borderId="23" xfId="74" applyFont="1" applyFill="1" applyBorder="1" applyAlignment="1">
      <alignment horizontal="right" vertical="top"/>
    </xf>
    <xf numFmtId="171" fontId="1" fillId="0" borderId="24" xfId="74" applyFont="1" applyFill="1" applyBorder="1" applyAlignment="1">
      <alignment horizontal="right" vertical="top"/>
    </xf>
    <xf numFmtId="0" fontId="1" fillId="0" borderId="40" xfId="0" applyFont="1" applyFill="1" applyBorder="1" applyAlignment="1">
      <alignment horizontal="right" vertical="top"/>
    </xf>
    <xf numFmtId="0" fontId="1" fillId="0" borderId="18" xfId="0" applyFont="1" applyFill="1" applyBorder="1" applyAlignment="1">
      <alignment horizontal="right" vertical="top"/>
    </xf>
    <xf numFmtId="0" fontId="1" fillId="0" borderId="19" xfId="0" applyFont="1" applyFill="1" applyBorder="1" applyAlignment="1">
      <alignment horizontal="right" vertical="top"/>
    </xf>
    <xf numFmtId="171" fontId="1" fillId="0" borderId="20" xfId="74" applyFont="1" applyFill="1" applyBorder="1" applyAlignment="1">
      <alignment horizontal="right" vertical="top"/>
    </xf>
    <xf numFmtId="0" fontId="1" fillId="35" borderId="15" xfId="0" applyFont="1" applyFill="1" applyBorder="1" applyAlignment="1">
      <alignment horizontal="center" vertical="center" wrapText="1"/>
    </xf>
    <xf numFmtId="0" fontId="1" fillId="35" borderId="16" xfId="0" applyFont="1" applyFill="1" applyBorder="1" applyAlignment="1">
      <alignment horizontal="center" vertical="center" wrapText="1"/>
    </xf>
    <xf numFmtId="0" fontId="1" fillId="35" borderId="44"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1" fillId="35" borderId="27" xfId="0" applyFont="1" applyFill="1" applyBorder="1" applyAlignment="1">
      <alignment horizontal="center" vertical="top" wrapText="1"/>
    </xf>
    <xf numFmtId="0" fontId="1" fillId="35" borderId="28" xfId="0" applyFont="1" applyFill="1" applyBorder="1" applyAlignment="1">
      <alignment horizontal="left" vertical="top" wrapText="1"/>
    </xf>
    <xf numFmtId="0" fontId="1" fillId="35" borderId="28" xfId="0" applyFont="1" applyFill="1" applyBorder="1" applyAlignment="1">
      <alignment horizontal="center" vertical="top" wrapText="1"/>
    </xf>
    <xf numFmtId="171" fontId="1" fillId="35" borderId="6" xfId="74" applyFont="1" applyFill="1" applyBorder="1" applyAlignment="1">
      <alignment horizontal="center" vertical="center"/>
    </xf>
    <xf numFmtId="171" fontId="1" fillId="35" borderId="40" xfId="74" applyFont="1" applyFill="1" applyBorder="1" applyAlignment="1">
      <alignment horizontal="center" vertical="center"/>
    </xf>
    <xf numFmtId="171" fontId="1" fillId="35" borderId="19" xfId="74" applyFont="1" applyFill="1" applyBorder="1" applyAlignment="1">
      <alignment horizontal="center" vertical="center"/>
    </xf>
    <xf numFmtId="0" fontId="1" fillId="35" borderId="18" xfId="0" applyFont="1" applyFill="1" applyBorder="1" applyAlignment="1">
      <alignment horizontal="center" vertical="top" wrapText="1"/>
    </xf>
    <xf numFmtId="0" fontId="1" fillId="35" borderId="6" xfId="0" applyFont="1" applyFill="1" applyBorder="1" applyAlignment="1">
      <alignment horizontal="left" vertical="top" wrapText="1"/>
    </xf>
    <xf numFmtId="0" fontId="1" fillId="35" borderId="6" xfId="0" applyFont="1" applyFill="1" applyBorder="1" applyAlignment="1">
      <alignment horizontal="center" vertical="top" wrapText="1"/>
    </xf>
    <xf numFmtId="171" fontId="1" fillId="35" borderId="6" xfId="74" applyFont="1" applyFill="1" applyBorder="1" applyAlignment="1">
      <alignment horizontal="right" vertical="center"/>
    </xf>
    <xf numFmtId="171" fontId="1" fillId="35" borderId="40" xfId="74" applyFont="1" applyFill="1" applyBorder="1" applyAlignment="1">
      <alignment horizontal="right" vertical="center"/>
    </xf>
    <xf numFmtId="171" fontId="1" fillId="35" borderId="19" xfId="74" applyFont="1" applyFill="1" applyBorder="1" applyAlignment="1">
      <alignment horizontal="right" vertical="center"/>
    </xf>
    <xf numFmtId="0" fontId="1" fillId="35" borderId="18" xfId="0" applyFont="1" applyFill="1" applyBorder="1" applyAlignment="1">
      <alignment horizontal="center" wrapText="1"/>
    </xf>
    <xf numFmtId="0" fontId="1" fillId="35" borderId="6" xfId="0" applyFont="1" applyFill="1" applyBorder="1" applyAlignment="1">
      <alignment horizontal="left" wrapText="1"/>
    </xf>
    <xf numFmtId="0" fontId="1" fillId="35" borderId="6" xfId="0" applyFont="1" applyFill="1" applyBorder="1" applyAlignment="1">
      <alignment horizontal="center" wrapText="1"/>
    </xf>
    <xf numFmtId="171" fontId="1" fillId="35" borderId="19" xfId="74" applyFont="1" applyFill="1" applyBorder="1" applyAlignment="1">
      <alignment horizontal="center" vertical="center" wrapText="1"/>
    </xf>
    <xf numFmtId="171" fontId="1" fillId="35" borderId="6" xfId="74" applyFont="1" applyFill="1" applyBorder="1" applyAlignment="1">
      <alignment horizontal="center" vertical="center" wrapText="1"/>
    </xf>
    <xf numFmtId="0" fontId="3" fillId="35" borderId="6" xfId="0" applyFont="1" applyFill="1" applyBorder="1" applyAlignment="1">
      <alignment horizontal="left" vertical="top" wrapText="1"/>
    </xf>
    <xf numFmtId="171" fontId="69" fillId="35" borderId="6" xfId="74" applyFont="1" applyFill="1" applyBorder="1" applyAlignment="1">
      <alignment horizontal="center" vertical="center" wrapText="1"/>
    </xf>
    <xf numFmtId="0" fontId="1" fillId="35" borderId="6" xfId="0" applyFont="1" applyFill="1" applyBorder="1" applyAlignment="1">
      <alignment horizontal="center" vertical="center" wrapText="1"/>
    </xf>
    <xf numFmtId="0" fontId="1" fillId="35" borderId="6" xfId="0" applyFont="1" applyFill="1" applyBorder="1" applyAlignment="1">
      <alignment horizontal="right" vertical="center"/>
    </xf>
    <xf numFmtId="0" fontId="1" fillId="35" borderId="40" xfId="0" applyFont="1" applyFill="1" applyBorder="1" applyAlignment="1">
      <alignment horizontal="right" vertical="center"/>
    </xf>
    <xf numFmtId="0" fontId="1" fillId="35" borderId="19" xfId="0" applyFont="1" applyFill="1" applyBorder="1" applyAlignment="1">
      <alignment horizontal="right" vertical="center"/>
    </xf>
    <xf numFmtId="0" fontId="1" fillId="35" borderId="20" xfId="0" applyFont="1" applyFill="1" applyBorder="1" applyAlignment="1">
      <alignment horizontal="center" vertical="top" wrapText="1"/>
    </xf>
    <xf numFmtId="0" fontId="1" fillId="35" borderId="21" xfId="0" applyFont="1" applyFill="1" applyBorder="1" applyAlignment="1">
      <alignment horizontal="left" vertical="top" wrapText="1"/>
    </xf>
    <xf numFmtId="0" fontId="1" fillId="35" borderId="21" xfId="0" applyFont="1" applyFill="1" applyBorder="1" applyAlignment="1">
      <alignment horizontal="center" vertical="top" wrapText="1"/>
    </xf>
    <xf numFmtId="171" fontId="1" fillId="35" borderId="21" xfId="74" applyFont="1" applyFill="1" applyBorder="1" applyAlignment="1">
      <alignment horizontal="right" vertical="center"/>
    </xf>
    <xf numFmtId="171" fontId="1" fillId="35" borderId="41" xfId="74" applyFont="1" applyFill="1" applyBorder="1" applyAlignment="1">
      <alignment horizontal="right" vertical="center"/>
    </xf>
    <xf numFmtId="171" fontId="1" fillId="35" borderId="26" xfId="74" applyFont="1" applyFill="1" applyBorder="1" applyAlignment="1">
      <alignment horizontal="right" vertical="center"/>
    </xf>
    <xf numFmtId="0" fontId="1" fillId="35" borderId="22" xfId="0" applyFont="1" applyFill="1" applyBorder="1" applyAlignment="1">
      <alignment horizontal="center" vertical="top" wrapText="1"/>
    </xf>
    <xf numFmtId="0" fontId="1" fillId="35" borderId="23" xfId="0" applyFont="1" applyFill="1" applyBorder="1" applyAlignment="1">
      <alignment horizontal="left" vertical="top" wrapText="1"/>
    </xf>
    <xf numFmtId="0" fontId="1" fillId="35" borderId="23" xfId="0" applyFont="1" applyFill="1" applyBorder="1" applyAlignment="1">
      <alignment horizontal="center" vertical="top" wrapText="1"/>
    </xf>
    <xf numFmtId="0" fontId="1" fillId="35" borderId="23" xfId="0" applyFont="1" applyFill="1" applyBorder="1" applyAlignment="1">
      <alignment horizontal="center" vertical="top"/>
    </xf>
    <xf numFmtId="0" fontId="1" fillId="35" borderId="48" xfId="0" applyFont="1" applyFill="1" applyBorder="1" applyAlignment="1">
      <alignment horizontal="center" vertical="top"/>
    </xf>
    <xf numFmtId="0" fontId="1" fillId="35" borderId="24" xfId="0" applyFont="1" applyFill="1" applyBorder="1" applyAlignment="1">
      <alignment horizontal="center" vertical="top"/>
    </xf>
    <xf numFmtId="171" fontId="1" fillId="35" borderId="6" xfId="74" applyFont="1" applyFill="1" applyBorder="1" applyAlignment="1">
      <alignment horizontal="center" vertical="top"/>
    </xf>
    <xf numFmtId="171" fontId="1" fillId="35" borderId="40" xfId="74" applyFont="1" applyFill="1" applyBorder="1" applyAlignment="1">
      <alignment horizontal="center" vertical="top"/>
    </xf>
    <xf numFmtId="171" fontId="1" fillId="35" borderId="19" xfId="74" applyFont="1" applyFill="1" applyBorder="1" applyAlignment="1">
      <alignment horizontal="center" vertical="top"/>
    </xf>
    <xf numFmtId="0" fontId="1" fillId="35" borderId="6" xfId="0" applyFont="1" applyFill="1" applyBorder="1" applyAlignment="1">
      <alignment horizontal="center" vertical="top"/>
    </xf>
    <xf numFmtId="0" fontId="1" fillId="35" borderId="40" xfId="0" applyFont="1" applyFill="1" applyBorder="1" applyAlignment="1">
      <alignment horizontal="center" vertical="top"/>
    </xf>
    <xf numFmtId="0" fontId="1" fillId="35" borderId="19" xfId="0" applyFont="1" applyFill="1" applyBorder="1" applyAlignment="1">
      <alignment horizontal="center" vertical="top"/>
    </xf>
    <xf numFmtId="171" fontId="1" fillId="35" borderId="6" xfId="74" applyFont="1" applyFill="1" applyBorder="1" applyAlignment="1">
      <alignment horizontal="right"/>
    </xf>
    <xf numFmtId="171" fontId="1" fillId="35" borderId="40" xfId="74" applyFont="1" applyFill="1" applyBorder="1" applyAlignment="1">
      <alignment horizontal="right"/>
    </xf>
    <xf numFmtId="171" fontId="1" fillId="35" borderId="19" xfId="74" applyFont="1" applyFill="1" applyBorder="1" applyAlignment="1">
      <alignment horizontal="right"/>
    </xf>
    <xf numFmtId="171" fontId="1" fillId="35" borderId="6" xfId="74" applyFont="1" applyFill="1" applyBorder="1" applyAlignment="1">
      <alignment horizontal="right" vertical="top"/>
    </xf>
    <xf numFmtId="171" fontId="1" fillId="35" borderId="40" xfId="74" applyFont="1" applyFill="1" applyBorder="1" applyAlignment="1">
      <alignment horizontal="right" vertical="top"/>
    </xf>
    <xf numFmtId="171" fontId="1" fillId="35" borderId="19" xfId="74" applyFont="1" applyFill="1" applyBorder="1" applyAlignment="1">
      <alignment horizontal="right" vertical="top"/>
    </xf>
    <xf numFmtId="171" fontId="1" fillId="35" borderId="6" xfId="74" applyFont="1" applyFill="1" applyBorder="1" applyAlignment="1">
      <alignment horizontal="right" vertical="center" wrapText="1"/>
    </xf>
    <xf numFmtId="171" fontId="1" fillId="35" borderId="6" xfId="74" applyFont="1" applyFill="1" applyBorder="1" applyAlignment="1">
      <alignment horizontal="right" vertical="top" wrapText="1"/>
    </xf>
    <xf numFmtId="171" fontId="1" fillId="35" borderId="40" xfId="74" applyFont="1" applyFill="1" applyBorder="1" applyAlignment="1">
      <alignment horizontal="right" vertical="top" wrapText="1"/>
    </xf>
    <xf numFmtId="171" fontId="1" fillId="35" borderId="19" xfId="74" applyFont="1" applyFill="1" applyBorder="1" applyAlignment="1">
      <alignment horizontal="right" vertical="top" wrapText="1"/>
    </xf>
    <xf numFmtId="0" fontId="1" fillId="35" borderId="40" xfId="0" applyFont="1" applyFill="1" applyBorder="1" applyAlignment="1">
      <alignment horizontal="center" vertical="top" wrapText="1"/>
    </xf>
    <xf numFmtId="0" fontId="1" fillId="35" borderId="19" xfId="0" applyFont="1" applyFill="1" applyBorder="1" applyAlignment="1">
      <alignment horizontal="center" vertical="top" wrapText="1"/>
    </xf>
    <xf numFmtId="171" fontId="1" fillId="35" borderId="25" xfId="74" applyFont="1" applyFill="1" applyBorder="1" applyAlignment="1">
      <alignment horizontal="right" vertical="top"/>
    </xf>
    <xf numFmtId="171" fontId="1" fillId="35" borderId="42" xfId="74" applyFont="1" applyFill="1" applyBorder="1" applyAlignment="1">
      <alignment horizontal="right" vertical="top"/>
    </xf>
    <xf numFmtId="0" fontId="1" fillId="35" borderId="21" xfId="0" applyFont="1" applyFill="1" applyBorder="1" applyAlignment="1">
      <alignment horizontal="center" vertical="top"/>
    </xf>
    <xf numFmtId="0" fontId="1" fillId="35" borderId="41" xfId="0" applyFont="1" applyFill="1" applyBorder="1" applyAlignment="1">
      <alignment horizontal="center" vertical="top"/>
    </xf>
    <xf numFmtId="0" fontId="1" fillId="35" borderId="26" xfId="0" applyFont="1" applyFill="1" applyBorder="1" applyAlignment="1">
      <alignment horizontal="center" vertical="top"/>
    </xf>
    <xf numFmtId="0" fontId="1" fillId="35" borderId="32" xfId="0" applyFont="1" applyFill="1" applyBorder="1" applyAlignment="1">
      <alignment/>
    </xf>
    <xf numFmtId="0" fontId="1" fillId="35" borderId="0" xfId="0" applyFont="1" applyFill="1" applyBorder="1" applyAlignment="1">
      <alignment/>
    </xf>
    <xf numFmtId="0" fontId="1" fillId="35" borderId="33" xfId="0" applyFont="1" applyFill="1" applyBorder="1" applyAlignment="1">
      <alignment/>
    </xf>
    <xf numFmtId="171" fontId="1" fillId="35" borderId="28" xfId="74" applyFont="1" applyFill="1" applyBorder="1" applyAlignment="1">
      <alignment horizontal="right" vertical="top" wrapText="1"/>
    </xf>
    <xf numFmtId="171" fontId="1" fillId="35" borderId="47" xfId="74" applyFont="1" applyFill="1" applyBorder="1" applyAlignment="1">
      <alignment horizontal="right" vertical="top" wrapText="1"/>
    </xf>
    <xf numFmtId="171" fontId="1" fillId="35" borderId="29" xfId="74" applyFont="1" applyFill="1" applyBorder="1" applyAlignment="1">
      <alignment horizontal="right" vertical="top" wrapText="1"/>
    </xf>
    <xf numFmtId="171" fontId="1" fillId="35" borderId="6" xfId="74" applyFont="1" applyFill="1" applyBorder="1" applyAlignment="1">
      <alignment horizontal="right" wrapText="1"/>
    </xf>
    <xf numFmtId="171" fontId="1" fillId="35" borderId="40" xfId="74" applyFont="1" applyFill="1" applyBorder="1" applyAlignment="1">
      <alignment horizontal="right" wrapText="1"/>
    </xf>
    <xf numFmtId="171" fontId="1" fillId="35" borderId="19" xfId="74" applyFont="1" applyFill="1" applyBorder="1" applyAlignment="1">
      <alignment horizontal="right" wrapText="1"/>
    </xf>
    <xf numFmtId="171" fontId="1" fillId="35" borderId="40" xfId="74" applyFont="1" applyFill="1" applyBorder="1" applyAlignment="1">
      <alignment horizontal="right" vertical="center" wrapText="1"/>
    </xf>
    <xf numFmtId="171" fontId="1" fillId="35" borderId="19" xfId="74" applyFont="1" applyFill="1" applyBorder="1" applyAlignment="1">
      <alignment horizontal="right" vertical="center" wrapText="1"/>
    </xf>
    <xf numFmtId="171" fontId="1" fillId="35" borderId="6" xfId="74" applyFont="1" applyFill="1" applyBorder="1" applyAlignment="1">
      <alignment horizontal="center" vertical="top" wrapText="1"/>
    </xf>
    <xf numFmtId="171" fontId="1" fillId="35" borderId="40" xfId="74" applyFont="1" applyFill="1" applyBorder="1" applyAlignment="1">
      <alignment horizontal="center" vertical="top" wrapText="1"/>
    </xf>
    <xf numFmtId="171" fontId="1" fillId="35" borderId="19" xfId="74" applyFont="1" applyFill="1" applyBorder="1" applyAlignment="1">
      <alignment horizontal="center" vertical="top" wrapText="1"/>
    </xf>
    <xf numFmtId="171" fontId="1" fillId="35" borderId="21" xfId="74" applyFont="1" applyFill="1" applyBorder="1" applyAlignment="1">
      <alignment horizontal="right" vertical="top" wrapText="1"/>
    </xf>
    <xf numFmtId="171" fontId="1" fillId="35" borderId="41" xfId="74" applyFont="1" applyFill="1" applyBorder="1" applyAlignment="1">
      <alignment horizontal="right" vertical="top" wrapText="1"/>
    </xf>
    <xf numFmtId="171" fontId="1" fillId="35" borderId="26" xfId="74" applyFont="1" applyFill="1" applyBorder="1" applyAlignment="1">
      <alignment horizontal="right" vertical="top" wrapText="1"/>
    </xf>
    <xf numFmtId="0" fontId="1" fillId="35" borderId="32" xfId="0" applyFont="1" applyFill="1" applyBorder="1" applyAlignment="1">
      <alignment wrapText="1"/>
    </xf>
    <xf numFmtId="0" fontId="1" fillId="35" borderId="0" xfId="0" applyFont="1" applyFill="1" applyBorder="1" applyAlignment="1">
      <alignment wrapText="1"/>
    </xf>
    <xf numFmtId="0" fontId="1" fillId="35" borderId="33" xfId="0" applyFont="1" applyFill="1" applyBorder="1" applyAlignment="1">
      <alignment wrapText="1"/>
    </xf>
    <xf numFmtId="0" fontId="23" fillId="35" borderId="16"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23" fillId="35" borderId="23" xfId="0" applyFont="1" applyFill="1" applyBorder="1" applyAlignment="1">
      <alignment horizontal="left" vertical="center" wrapText="1"/>
    </xf>
    <xf numFmtId="0" fontId="1" fillId="35" borderId="23" xfId="0" applyFont="1" applyFill="1" applyBorder="1" applyAlignment="1">
      <alignment horizontal="center" vertical="center" wrapText="1"/>
    </xf>
    <xf numFmtId="0" fontId="1" fillId="35" borderId="18" xfId="0" applyFont="1" applyFill="1" applyBorder="1" applyAlignment="1">
      <alignment horizontal="center" vertical="center" wrapText="1"/>
    </xf>
    <xf numFmtId="0" fontId="23" fillId="35" borderId="6" xfId="0" applyFont="1" applyFill="1" applyBorder="1" applyAlignment="1">
      <alignment horizontal="left" vertical="center" wrapText="1"/>
    </xf>
    <xf numFmtId="186" fontId="1" fillId="35" borderId="42" xfId="74" applyNumberFormat="1" applyFont="1" applyFill="1" applyBorder="1" applyAlignment="1">
      <alignment horizontal="right" vertical="center"/>
    </xf>
    <xf numFmtId="186" fontId="1" fillId="35" borderId="6" xfId="74" applyNumberFormat="1" applyFont="1" applyFill="1" applyBorder="1" applyAlignment="1">
      <alignment horizontal="right" vertical="center"/>
    </xf>
    <xf numFmtId="186" fontId="1" fillId="35" borderId="30" xfId="74" applyNumberFormat="1" applyFont="1" applyFill="1" applyBorder="1" applyAlignment="1">
      <alignment horizontal="right" vertical="center"/>
    </xf>
    <xf numFmtId="171" fontId="1" fillId="35" borderId="40" xfId="74" applyFont="1" applyFill="1" applyBorder="1" applyAlignment="1">
      <alignment horizontal="center" vertical="center" wrapText="1"/>
    </xf>
    <xf numFmtId="0" fontId="1" fillId="35" borderId="20" xfId="0" applyFont="1" applyFill="1" applyBorder="1" applyAlignment="1">
      <alignment horizontal="center" vertical="center" wrapText="1"/>
    </xf>
    <xf numFmtId="0" fontId="23" fillId="35" borderId="21" xfId="0" applyFont="1" applyFill="1" applyBorder="1" applyAlignment="1">
      <alignment horizontal="left" vertical="center" wrapText="1"/>
    </xf>
    <xf numFmtId="0" fontId="1" fillId="35" borderId="21" xfId="0" applyFont="1" applyFill="1" applyBorder="1" applyAlignment="1">
      <alignment horizontal="center" vertical="center" wrapText="1"/>
    </xf>
    <xf numFmtId="171" fontId="1" fillId="35" borderId="21" xfId="74" applyFont="1" applyFill="1" applyBorder="1" applyAlignment="1">
      <alignment horizontal="center" vertical="center" wrapText="1"/>
    </xf>
    <xf numFmtId="171" fontId="1" fillId="35" borderId="41" xfId="74" applyFont="1" applyFill="1" applyBorder="1" applyAlignment="1">
      <alignment horizontal="center" vertical="center" wrapText="1"/>
    </xf>
    <xf numFmtId="171" fontId="1" fillId="35" borderId="26" xfId="74" applyFont="1" applyFill="1" applyBorder="1" applyAlignment="1">
      <alignment horizontal="center" vertical="center" wrapText="1"/>
    </xf>
    <xf numFmtId="0" fontId="1" fillId="35" borderId="47" xfId="0" applyFont="1" applyFill="1" applyBorder="1" applyAlignment="1">
      <alignment horizontal="center" vertical="top" wrapText="1"/>
    </xf>
    <xf numFmtId="0" fontId="1" fillId="35" borderId="29" xfId="0" applyFont="1" applyFill="1" applyBorder="1" applyAlignment="1">
      <alignment horizontal="center" vertical="top" wrapText="1"/>
    </xf>
    <xf numFmtId="0" fontId="1" fillId="35" borderId="6" xfId="0" applyFont="1" applyFill="1" applyBorder="1" applyAlignment="1">
      <alignment horizontal="right" wrapText="1"/>
    </xf>
    <xf numFmtId="0" fontId="1" fillId="35" borderId="40" xfId="0" applyFont="1" applyFill="1" applyBorder="1" applyAlignment="1">
      <alignment horizontal="right" wrapText="1"/>
    </xf>
    <xf numFmtId="0" fontId="1" fillId="35" borderId="19" xfId="0" applyFont="1" applyFill="1" applyBorder="1" applyAlignment="1">
      <alignment horizontal="right" wrapText="1"/>
    </xf>
    <xf numFmtId="0" fontId="1" fillId="35" borderId="6" xfId="0" applyFont="1" applyFill="1" applyBorder="1" applyAlignment="1">
      <alignment horizontal="right" vertical="center" wrapText="1"/>
    </xf>
    <xf numFmtId="0" fontId="1" fillId="35" borderId="40" xfId="0" applyFont="1" applyFill="1" applyBorder="1" applyAlignment="1">
      <alignment horizontal="right" vertical="center" wrapText="1"/>
    </xf>
    <xf numFmtId="0" fontId="1" fillId="35" borderId="19" xfId="0" applyFont="1" applyFill="1" applyBorder="1" applyAlignment="1">
      <alignment horizontal="right" vertical="center" wrapText="1"/>
    </xf>
    <xf numFmtId="0" fontId="1" fillId="35" borderId="6" xfId="0" applyFont="1" applyFill="1" applyBorder="1" applyAlignment="1">
      <alignment horizontal="right" vertical="top" wrapText="1"/>
    </xf>
    <xf numFmtId="0" fontId="1" fillId="35" borderId="40" xfId="0" applyFont="1" applyFill="1" applyBorder="1" applyAlignment="1">
      <alignment horizontal="right" vertical="top" wrapText="1"/>
    </xf>
    <xf numFmtId="0" fontId="1" fillId="35" borderId="19" xfId="0" applyFont="1" applyFill="1" applyBorder="1" applyAlignment="1">
      <alignment horizontal="right" vertical="top" wrapText="1"/>
    </xf>
    <xf numFmtId="0" fontId="1" fillId="35" borderId="41" xfId="0" applyFont="1" applyFill="1" applyBorder="1" applyAlignment="1">
      <alignment horizontal="center" vertical="top" wrapText="1"/>
    </xf>
    <xf numFmtId="0" fontId="1" fillId="35" borderId="26" xfId="0" applyFont="1" applyFill="1" applyBorder="1" applyAlignment="1">
      <alignment horizontal="center" vertical="top" wrapText="1"/>
    </xf>
    <xf numFmtId="0" fontId="1" fillId="35" borderId="32" xfId="0" applyFont="1" applyFill="1" applyBorder="1" applyAlignment="1">
      <alignment horizontal="center" vertical="top" wrapText="1"/>
    </xf>
    <xf numFmtId="0" fontId="1" fillId="35" borderId="0" xfId="0" applyFont="1" applyFill="1" applyBorder="1" applyAlignment="1">
      <alignment horizontal="left" vertical="top" wrapText="1"/>
    </xf>
    <xf numFmtId="0" fontId="1" fillId="35" borderId="0" xfId="0" applyFont="1" applyFill="1" applyBorder="1" applyAlignment="1">
      <alignment horizontal="center" vertical="top" wrapText="1"/>
    </xf>
    <xf numFmtId="0" fontId="1" fillId="35" borderId="33" xfId="0" applyFont="1" applyFill="1" applyBorder="1" applyAlignment="1">
      <alignment horizontal="center" vertical="top" wrapText="1"/>
    </xf>
    <xf numFmtId="0" fontId="1" fillId="35" borderId="28" xfId="0" applyFont="1" applyFill="1" applyBorder="1" applyAlignment="1">
      <alignment horizontal="center" vertical="top"/>
    </xf>
    <xf numFmtId="0" fontId="1" fillId="35" borderId="47" xfId="0" applyFont="1" applyFill="1" applyBorder="1" applyAlignment="1">
      <alignment horizontal="center" vertical="top"/>
    </xf>
    <xf numFmtId="0" fontId="1" fillId="35" borderId="29" xfId="0" applyFont="1" applyFill="1" applyBorder="1" applyAlignment="1">
      <alignment horizontal="center" vertical="top"/>
    </xf>
    <xf numFmtId="10" fontId="1" fillId="35" borderId="6" xfId="74" applyNumberFormat="1" applyFont="1" applyFill="1" applyBorder="1" applyAlignment="1">
      <alignment horizontal="right" vertical="center" wrapText="1"/>
    </xf>
    <xf numFmtId="10" fontId="1" fillId="35" borderId="6" xfId="0" applyNumberFormat="1" applyFont="1" applyFill="1" applyBorder="1" applyAlignment="1">
      <alignment horizontal="right" vertical="center" wrapText="1"/>
    </xf>
    <xf numFmtId="10" fontId="1" fillId="35" borderId="40" xfId="0" applyNumberFormat="1" applyFont="1" applyFill="1" applyBorder="1" applyAlignment="1">
      <alignment horizontal="right" vertical="center" wrapText="1"/>
    </xf>
    <xf numFmtId="10" fontId="1" fillId="35" borderId="19" xfId="74" applyNumberFormat="1" applyFont="1" applyFill="1" applyBorder="1" applyAlignment="1">
      <alignment horizontal="right" vertical="center" wrapText="1"/>
    </xf>
    <xf numFmtId="0" fontId="1" fillId="35" borderId="40" xfId="0" applyFont="1" applyFill="1" applyBorder="1" applyAlignment="1">
      <alignment horizontal="center" vertical="center" wrapText="1"/>
    </xf>
    <xf numFmtId="0" fontId="1" fillId="35" borderId="19" xfId="0" applyFont="1" applyFill="1" applyBorder="1" applyAlignment="1">
      <alignment horizontal="center" vertical="center" wrapText="1"/>
    </xf>
    <xf numFmtId="4" fontId="25" fillId="35" borderId="6" xfId="76" applyFont="1" applyFill="1" applyBorder="1" applyAlignment="1">
      <alignment horizontal="right" vertical="center"/>
      <protection/>
    </xf>
    <xf numFmtId="0" fontId="1" fillId="35" borderId="41" xfId="0" applyFont="1" applyFill="1" applyBorder="1" applyAlignment="1">
      <alignment horizontal="center" vertical="center" wrapText="1"/>
    </xf>
    <xf numFmtId="0" fontId="1" fillId="35" borderId="26" xfId="0" applyFont="1" applyFill="1" applyBorder="1" applyAlignment="1">
      <alignment horizontal="center" vertical="center" wrapText="1"/>
    </xf>
    <xf numFmtId="10" fontId="1" fillId="35" borderId="6" xfId="74" applyNumberFormat="1" applyFont="1" applyFill="1" applyBorder="1" applyAlignment="1">
      <alignment horizontal="center" vertical="center" wrapText="1"/>
    </xf>
    <xf numFmtId="10" fontId="1" fillId="35" borderId="6" xfId="0" applyNumberFormat="1" applyFont="1" applyFill="1" applyBorder="1" applyAlignment="1">
      <alignment horizontal="center" vertical="center" wrapText="1"/>
    </xf>
    <xf numFmtId="10" fontId="1" fillId="35" borderId="40" xfId="0" applyNumberFormat="1" applyFont="1" applyFill="1" applyBorder="1" applyAlignment="1">
      <alignment horizontal="center" vertical="center" wrapText="1"/>
    </xf>
    <xf numFmtId="10" fontId="1" fillId="35" borderId="19" xfId="74" applyNumberFormat="1" applyFont="1" applyFill="1" applyBorder="1" applyAlignment="1">
      <alignment horizontal="center" vertical="center" wrapText="1"/>
    </xf>
    <xf numFmtId="171" fontId="71" fillId="35" borderId="6" xfId="74" applyFont="1" applyFill="1" applyBorder="1" applyAlignment="1">
      <alignment horizontal="center" vertical="center" wrapText="1"/>
    </xf>
    <xf numFmtId="171" fontId="0" fillId="35" borderId="6" xfId="74" applyFont="1" applyFill="1" applyBorder="1" applyAlignment="1">
      <alignment horizontal="right" vertical="top"/>
    </xf>
    <xf numFmtId="10" fontId="1" fillId="35" borderId="6" xfId="74" applyNumberFormat="1" applyFont="1" applyFill="1" applyBorder="1" applyAlignment="1">
      <alignment horizontal="right" vertical="top" wrapText="1"/>
    </xf>
    <xf numFmtId="10" fontId="1" fillId="35" borderId="6" xfId="74" applyNumberFormat="1" applyFont="1" applyFill="1" applyBorder="1" applyAlignment="1">
      <alignment horizontal="right" vertical="top"/>
    </xf>
    <xf numFmtId="10" fontId="1" fillId="35" borderId="40" xfId="74" applyNumberFormat="1" applyFont="1" applyFill="1" applyBorder="1" applyAlignment="1">
      <alignment horizontal="right" vertical="top"/>
    </xf>
    <xf numFmtId="10" fontId="1" fillId="35" borderId="19" xfId="74" applyNumberFormat="1" applyFont="1" applyFill="1" applyBorder="1" applyAlignment="1">
      <alignment horizontal="right" vertical="top"/>
    </xf>
    <xf numFmtId="171" fontId="1" fillId="35" borderId="21" xfId="74" applyFont="1" applyFill="1" applyBorder="1" applyAlignment="1">
      <alignment horizontal="right" vertical="top"/>
    </xf>
    <xf numFmtId="171" fontId="1" fillId="35" borderId="41" xfId="74" applyFont="1" applyFill="1" applyBorder="1" applyAlignment="1">
      <alignment horizontal="right" vertical="top"/>
    </xf>
    <xf numFmtId="171" fontId="1" fillId="35" borderId="26" xfId="74" applyFont="1" applyFill="1" applyBorder="1" applyAlignment="1">
      <alignment horizontal="right" vertical="top"/>
    </xf>
    <xf numFmtId="171" fontId="1" fillId="35" borderId="28" xfId="74" applyFont="1" applyFill="1" applyBorder="1" applyAlignment="1">
      <alignment horizontal="right" vertical="top"/>
    </xf>
    <xf numFmtId="171" fontId="1" fillId="35" borderId="47" xfId="74" applyFont="1" applyFill="1" applyBorder="1" applyAlignment="1">
      <alignment horizontal="right" vertical="top"/>
    </xf>
    <xf numFmtId="171" fontId="1" fillId="35" borderId="29" xfId="74" applyFont="1" applyFill="1" applyBorder="1" applyAlignment="1">
      <alignment horizontal="right" vertical="top"/>
    </xf>
    <xf numFmtId="0" fontId="1" fillId="35" borderId="49" xfId="0" applyFont="1" applyFill="1" applyBorder="1" applyAlignment="1">
      <alignment horizontal="center" vertical="center" wrapText="1"/>
    </xf>
    <xf numFmtId="0" fontId="1" fillId="35" borderId="50" xfId="0" applyFont="1" applyFill="1" applyBorder="1" applyAlignment="1">
      <alignment horizontal="center" vertical="center" wrapText="1"/>
    </xf>
    <xf numFmtId="0" fontId="1" fillId="35" borderId="51" xfId="0" applyFont="1" applyFill="1" applyBorder="1" applyAlignment="1">
      <alignment horizontal="center" vertical="center" wrapText="1"/>
    </xf>
    <xf numFmtId="0" fontId="1" fillId="35" borderId="52" xfId="0" applyFont="1" applyFill="1" applyBorder="1" applyAlignment="1">
      <alignment horizontal="center" vertical="center" wrapText="1"/>
    </xf>
    <xf numFmtId="171" fontId="1" fillId="35" borderId="23" xfId="74" applyFont="1" applyFill="1" applyBorder="1" applyAlignment="1">
      <alignment horizontal="right" vertical="top"/>
    </xf>
    <xf numFmtId="171" fontId="1" fillId="35" borderId="48" xfId="74" applyFont="1" applyFill="1" applyBorder="1" applyAlignment="1">
      <alignment horizontal="right" vertical="top"/>
    </xf>
    <xf numFmtId="171" fontId="1" fillId="35" borderId="24" xfId="74" applyFont="1" applyFill="1" applyBorder="1" applyAlignment="1">
      <alignment horizontal="right" vertical="top"/>
    </xf>
    <xf numFmtId="0" fontId="1" fillId="35" borderId="6" xfId="0" applyFont="1" applyFill="1" applyBorder="1" applyAlignment="1">
      <alignment vertical="center" wrapText="1"/>
    </xf>
    <xf numFmtId="4" fontId="1" fillId="35" borderId="6" xfId="0" applyNumberFormat="1" applyFont="1" applyFill="1" applyBorder="1" applyAlignment="1">
      <alignment horizontal="left" vertical="top" wrapText="1"/>
    </xf>
    <xf numFmtId="4" fontId="1" fillId="35" borderId="6" xfId="0" applyNumberFormat="1" applyFont="1" applyFill="1" applyBorder="1" applyAlignment="1">
      <alignment horizontal="center" vertical="center" wrapText="1"/>
    </xf>
    <xf numFmtId="4" fontId="1" fillId="35" borderId="40" xfId="0" applyNumberFormat="1" applyFont="1" applyFill="1" applyBorder="1" applyAlignment="1">
      <alignment horizontal="center" vertical="center" wrapText="1"/>
    </xf>
    <xf numFmtId="4" fontId="1" fillId="35" borderId="19" xfId="0" applyNumberFormat="1" applyFont="1" applyFill="1" applyBorder="1" applyAlignment="1">
      <alignment horizontal="center" vertical="center" wrapText="1"/>
    </xf>
    <xf numFmtId="4" fontId="1" fillId="35" borderId="6" xfId="0" applyNumberFormat="1" applyFont="1" applyFill="1" applyBorder="1" applyAlignment="1">
      <alignment horizontal="center" vertical="top" wrapText="1"/>
    </xf>
    <xf numFmtId="4" fontId="1" fillId="35" borderId="40" xfId="0" applyNumberFormat="1" applyFont="1" applyFill="1" applyBorder="1" applyAlignment="1">
      <alignment horizontal="center" vertical="top" wrapText="1"/>
    </xf>
    <xf numFmtId="4" fontId="1" fillId="35" borderId="19" xfId="0" applyNumberFormat="1" applyFont="1" applyFill="1" applyBorder="1" applyAlignment="1">
      <alignment horizontal="center" vertical="top" wrapText="1"/>
    </xf>
    <xf numFmtId="4" fontId="1" fillId="35" borderId="6" xfId="0" applyNumberFormat="1" applyFont="1" applyFill="1" applyBorder="1" applyAlignment="1">
      <alignment horizontal="center" vertical="top"/>
    </xf>
    <xf numFmtId="4" fontId="1" fillId="35" borderId="40" xfId="0" applyNumberFormat="1" applyFont="1" applyFill="1" applyBorder="1" applyAlignment="1">
      <alignment horizontal="center" vertical="top"/>
    </xf>
    <xf numFmtId="4" fontId="1" fillId="35" borderId="19" xfId="0" applyNumberFormat="1" applyFont="1" applyFill="1" applyBorder="1" applyAlignment="1">
      <alignment horizontal="center" vertical="top"/>
    </xf>
    <xf numFmtId="171" fontId="1" fillId="35" borderId="6" xfId="73" applyFont="1" applyFill="1" applyBorder="1" applyAlignment="1">
      <alignment horizontal="center" vertical="top"/>
    </xf>
    <xf numFmtId="171" fontId="1" fillId="35" borderId="40" xfId="73" applyFont="1" applyFill="1" applyBorder="1" applyAlignment="1">
      <alignment horizontal="center" vertical="top"/>
    </xf>
    <xf numFmtId="171" fontId="1" fillId="35" borderId="19" xfId="73" applyFont="1" applyFill="1" applyBorder="1" applyAlignment="1">
      <alignment horizontal="center" vertical="top"/>
    </xf>
    <xf numFmtId="171" fontId="1" fillId="35" borderId="6" xfId="73" applyFont="1" applyFill="1" applyBorder="1" applyAlignment="1">
      <alignment horizontal="right"/>
    </xf>
    <xf numFmtId="171" fontId="1" fillId="35" borderId="40" xfId="73" applyFont="1" applyFill="1" applyBorder="1" applyAlignment="1">
      <alignment horizontal="right"/>
    </xf>
    <xf numFmtId="171" fontId="1" fillId="35" borderId="19" xfId="73" applyFont="1" applyFill="1" applyBorder="1" applyAlignment="1">
      <alignment horizontal="right"/>
    </xf>
    <xf numFmtId="171" fontId="1" fillId="35" borderId="6" xfId="73" applyFont="1" applyFill="1" applyBorder="1" applyAlignment="1">
      <alignment horizontal="right" vertical="center"/>
    </xf>
    <xf numFmtId="171" fontId="1" fillId="35" borderId="40" xfId="73" applyFont="1" applyFill="1" applyBorder="1" applyAlignment="1">
      <alignment horizontal="right" vertical="center"/>
    </xf>
    <xf numFmtId="171" fontId="1" fillId="35" borderId="19" xfId="73" applyFont="1" applyFill="1" applyBorder="1" applyAlignment="1">
      <alignment horizontal="right" vertical="center"/>
    </xf>
    <xf numFmtId="171" fontId="1" fillId="35" borderId="6" xfId="73" applyFont="1" applyFill="1" applyBorder="1" applyAlignment="1">
      <alignment horizontal="right" vertical="top"/>
    </xf>
    <xf numFmtId="171" fontId="1" fillId="35" borderId="40" xfId="73" applyFont="1" applyFill="1" applyBorder="1" applyAlignment="1">
      <alignment horizontal="right" vertical="top"/>
    </xf>
    <xf numFmtId="171" fontId="1" fillId="35" borderId="19" xfId="73" applyFont="1" applyFill="1" applyBorder="1" applyAlignment="1">
      <alignment horizontal="right" vertical="top"/>
    </xf>
    <xf numFmtId="171" fontId="1" fillId="35" borderId="30" xfId="74" applyFont="1" applyFill="1" applyBorder="1" applyAlignment="1">
      <alignment horizontal="right" vertical="top"/>
    </xf>
    <xf numFmtId="0" fontId="1" fillId="35" borderId="6" xfId="0" applyFont="1" applyFill="1" applyBorder="1" applyAlignment="1">
      <alignment horizontal="right" vertical="top"/>
    </xf>
    <xf numFmtId="0" fontId="1" fillId="35" borderId="40" xfId="0" applyFont="1" applyFill="1" applyBorder="1" applyAlignment="1">
      <alignment horizontal="right" vertical="top"/>
    </xf>
    <xf numFmtId="0" fontId="1" fillId="35" borderId="19" xfId="0" applyFont="1" applyFill="1" applyBorder="1" applyAlignment="1">
      <alignment horizontal="right" vertical="top"/>
    </xf>
    <xf numFmtId="4" fontId="1" fillId="35" borderId="6" xfId="74" applyNumberFormat="1" applyFont="1" applyFill="1" applyBorder="1" applyAlignment="1">
      <alignment horizontal="right" vertical="center"/>
    </xf>
    <xf numFmtId="4" fontId="1" fillId="35" borderId="40" xfId="74" applyNumberFormat="1" applyFont="1" applyFill="1" applyBorder="1" applyAlignment="1">
      <alignment horizontal="right" vertical="center"/>
    </xf>
    <xf numFmtId="4" fontId="1" fillId="35" borderId="19" xfId="74" applyNumberFormat="1" applyFont="1" applyFill="1" applyBorder="1" applyAlignment="1">
      <alignment horizontal="right" vertical="center"/>
    </xf>
    <xf numFmtId="4" fontId="1" fillId="35" borderId="6" xfId="0" applyNumberFormat="1" applyFont="1" applyFill="1" applyBorder="1" applyAlignment="1">
      <alignment horizontal="right" vertical="center"/>
    </xf>
    <xf numFmtId="4" fontId="1" fillId="35" borderId="40" xfId="0" applyNumberFormat="1" applyFont="1" applyFill="1" applyBorder="1" applyAlignment="1">
      <alignment horizontal="right" vertical="center"/>
    </xf>
    <xf numFmtId="4" fontId="1" fillId="35" borderId="19" xfId="0" applyNumberFormat="1" applyFont="1" applyFill="1" applyBorder="1" applyAlignment="1">
      <alignment horizontal="right" vertical="center"/>
    </xf>
    <xf numFmtId="4" fontId="1" fillId="35" borderId="6" xfId="74" applyNumberFormat="1" applyFont="1" applyFill="1" applyBorder="1" applyAlignment="1">
      <alignment horizontal="right" vertical="center" wrapText="1"/>
    </xf>
    <xf numFmtId="4" fontId="1" fillId="35" borderId="40" xfId="74" applyNumberFormat="1" applyFont="1" applyFill="1" applyBorder="1" applyAlignment="1">
      <alignment horizontal="right" vertical="center" wrapText="1"/>
    </xf>
    <xf numFmtId="4" fontId="1" fillId="35" borderId="19" xfId="74" applyNumberFormat="1" applyFont="1" applyFill="1" applyBorder="1" applyAlignment="1">
      <alignment horizontal="right" vertical="center" wrapText="1"/>
    </xf>
    <xf numFmtId="4" fontId="1" fillId="35" borderId="21" xfId="74" applyNumberFormat="1" applyFont="1" applyFill="1" applyBorder="1" applyAlignment="1">
      <alignment horizontal="right" vertical="center"/>
    </xf>
    <xf numFmtId="4" fontId="1" fillId="35" borderId="41" xfId="74" applyNumberFormat="1" applyFont="1" applyFill="1" applyBorder="1" applyAlignment="1">
      <alignment horizontal="right" vertical="center"/>
    </xf>
    <xf numFmtId="4" fontId="1" fillId="35" borderId="26" xfId="74" applyNumberFormat="1" applyFont="1" applyFill="1" applyBorder="1" applyAlignment="1">
      <alignment horizontal="right" vertical="center"/>
    </xf>
    <xf numFmtId="0" fontId="1" fillId="35" borderId="23" xfId="0" applyFont="1" applyFill="1" applyBorder="1" applyAlignment="1">
      <alignment vertical="top"/>
    </xf>
    <xf numFmtId="0" fontId="1" fillId="35" borderId="48" xfId="0" applyFont="1" applyFill="1" applyBorder="1" applyAlignment="1">
      <alignment vertical="top"/>
    </xf>
    <xf numFmtId="0" fontId="1" fillId="35" borderId="24" xfId="0" applyFont="1" applyFill="1" applyBorder="1" applyAlignment="1">
      <alignment vertical="top"/>
    </xf>
    <xf numFmtId="0" fontId="1" fillId="35" borderId="6" xfId="0" applyFont="1" applyFill="1" applyBorder="1" applyAlignment="1">
      <alignment vertical="top"/>
    </xf>
    <xf numFmtId="0" fontId="1" fillId="35" borderId="40" xfId="0" applyFont="1" applyFill="1" applyBorder="1" applyAlignment="1">
      <alignment vertical="top"/>
    </xf>
    <xf numFmtId="0" fontId="1" fillId="35" borderId="19" xfId="0" applyFont="1" applyFill="1" applyBorder="1" applyAlignment="1">
      <alignment vertical="top"/>
    </xf>
    <xf numFmtId="171" fontId="1" fillId="35" borderId="6" xfId="74" applyFont="1" applyFill="1" applyBorder="1" applyAlignment="1">
      <alignment vertical="top"/>
    </xf>
    <xf numFmtId="171" fontId="1" fillId="35" borderId="40" xfId="74" applyFont="1" applyFill="1" applyBorder="1" applyAlignment="1">
      <alignment vertical="top"/>
    </xf>
    <xf numFmtId="171" fontId="1" fillId="35" borderId="19" xfId="74" applyFont="1" applyFill="1" applyBorder="1" applyAlignment="1">
      <alignment vertical="top"/>
    </xf>
    <xf numFmtId="2" fontId="1" fillId="35" borderId="6" xfId="0" applyNumberFormat="1" applyFont="1" applyFill="1" applyBorder="1" applyAlignment="1">
      <alignment horizontal="right"/>
    </xf>
    <xf numFmtId="0" fontId="1" fillId="35" borderId="6" xfId="0" applyFont="1" applyFill="1" applyBorder="1" applyAlignment="1">
      <alignment horizontal="right"/>
    </xf>
    <xf numFmtId="0" fontId="1" fillId="35" borderId="40" xfId="0" applyFont="1" applyFill="1" applyBorder="1" applyAlignment="1">
      <alignment horizontal="right"/>
    </xf>
    <xf numFmtId="2" fontId="1" fillId="35" borderId="19" xfId="0" applyNumberFormat="1" applyFont="1" applyFill="1" applyBorder="1" applyAlignment="1">
      <alignment horizontal="right"/>
    </xf>
    <xf numFmtId="171" fontId="1" fillId="35" borderId="21" xfId="74" applyFont="1" applyFill="1" applyBorder="1" applyAlignment="1">
      <alignment horizontal="right"/>
    </xf>
    <xf numFmtId="171" fontId="1" fillId="35" borderId="41" xfId="74" applyFont="1" applyFill="1" applyBorder="1" applyAlignment="1">
      <alignment horizontal="right"/>
    </xf>
    <xf numFmtId="171" fontId="1" fillId="35" borderId="26" xfId="74" applyFont="1" applyFill="1" applyBorder="1" applyAlignment="1">
      <alignment horizontal="right"/>
    </xf>
    <xf numFmtId="0" fontId="1" fillId="35" borderId="28" xfId="0" applyFont="1" applyFill="1" applyBorder="1" applyAlignment="1">
      <alignment horizontal="right" vertical="top"/>
    </xf>
    <xf numFmtId="0" fontId="1" fillId="35" borderId="47" xfId="0" applyFont="1" applyFill="1" applyBorder="1" applyAlignment="1">
      <alignment horizontal="right" vertical="top"/>
    </xf>
    <xf numFmtId="0" fontId="1" fillId="35" borderId="29" xfId="0" applyFont="1" applyFill="1" applyBorder="1" applyAlignment="1">
      <alignment horizontal="right" vertical="top"/>
    </xf>
    <xf numFmtId="0" fontId="1" fillId="35" borderId="0" xfId="0" applyFont="1" applyFill="1" applyAlignment="1">
      <alignment/>
    </xf>
    <xf numFmtId="0" fontId="8" fillId="0" borderId="35" xfId="61" applyFont="1" applyFill="1" applyBorder="1" applyAlignment="1">
      <alignment horizontal="center" vertical="center" wrapText="1"/>
      <protection/>
    </xf>
    <xf numFmtId="0" fontId="8" fillId="0" borderId="53" xfId="61" applyFont="1" applyFill="1" applyBorder="1" applyAlignment="1">
      <alignment horizontal="center" vertical="top" wrapText="1"/>
      <protection/>
    </xf>
    <xf numFmtId="0" fontId="8" fillId="0" borderId="22" xfId="61" applyFont="1" applyFill="1" applyBorder="1" applyAlignment="1">
      <alignment horizontal="left" vertical="top" wrapText="1"/>
      <protection/>
    </xf>
    <xf numFmtId="0" fontId="8" fillId="0" borderId="23" xfId="61" applyFont="1" applyFill="1" applyBorder="1" applyAlignment="1">
      <alignment horizontal="center" vertical="top" wrapText="1"/>
      <protection/>
    </xf>
    <xf numFmtId="0" fontId="8" fillId="0" borderId="23" xfId="61" applyFont="1" applyFill="1" applyBorder="1" applyAlignment="1">
      <alignment horizontal="center" vertical="top"/>
      <protection/>
    </xf>
    <xf numFmtId="0" fontId="8" fillId="0" borderId="53" xfId="61" applyFont="1" applyBorder="1" applyAlignment="1">
      <alignment horizontal="center" vertical="top" wrapText="1"/>
      <protection/>
    </xf>
    <xf numFmtId="0" fontId="8" fillId="0" borderId="18" xfId="61" applyFont="1" applyBorder="1" applyAlignment="1">
      <alignment horizontal="left" vertical="top" wrapText="1"/>
      <protection/>
    </xf>
    <xf numFmtId="0" fontId="8" fillId="0" borderId="18" xfId="61" applyFont="1" applyFill="1" applyBorder="1" applyAlignment="1">
      <alignment horizontal="left" vertical="top" wrapText="1"/>
      <protection/>
    </xf>
    <xf numFmtId="0" fontId="8" fillId="0" borderId="54" xfId="61" applyFont="1" applyFill="1" applyBorder="1" applyAlignment="1">
      <alignment horizontal="center" vertical="top" wrapText="1"/>
      <protection/>
    </xf>
    <xf numFmtId="0" fontId="8" fillId="0" borderId="20" xfId="61" applyFont="1" applyFill="1" applyBorder="1" applyAlignment="1">
      <alignment horizontal="left" vertical="top" wrapText="1"/>
      <protection/>
    </xf>
    <xf numFmtId="171" fontId="8" fillId="0" borderId="6" xfId="74" applyFont="1" applyFill="1" applyBorder="1" applyAlignment="1">
      <alignment horizontal="right" vertical="top" wrapText="1"/>
    </xf>
    <xf numFmtId="171" fontId="8" fillId="0" borderId="35" xfId="74" applyFont="1" applyFill="1" applyBorder="1" applyAlignment="1">
      <alignment horizontal="right" vertical="top" wrapText="1"/>
    </xf>
    <xf numFmtId="4" fontId="8" fillId="0" borderId="6" xfId="61" applyNumberFormat="1" applyFont="1" applyFill="1" applyBorder="1" applyAlignment="1">
      <alignment horizontal="right" vertical="center"/>
      <protection/>
    </xf>
    <xf numFmtId="4" fontId="8" fillId="0" borderId="40" xfId="74" applyNumberFormat="1" applyFont="1" applyFill="1" applyBorder="1" applyAlignment="1">
      <alignment horizontal="right" vertical="center"/>
    </xf>
    <xf numFmtId="171" fontId="8" fillId="0" borderId="40" xfId="74" applyFont="1" applyFill="1" applyBorder="1" applyAlignment="1">
      <alignment horizontal="right" vertical="top"/>
    </xf>
    <xf numFmtId="0" fontId="21" fillId="0" borderId="21" xfId="61" applyFont="1" applyFill="1" applyBorder="1" applyAlignment="1">
      <alignment horizontal="left" vertical="top" wrapText="1"/>
      <protection/>
    </xf>
    <xf numFmtId="171" fontId="8" fillId="0" borderId="41" xfId="74" applyFont="1" applyFill="1" applyBorder="1" applyAlignment="1">
      <alignment horizontal="right" vertical="top"/>
    </xf>
    <xf numFmtId="171" fontId="8" fillId="36" borderId="21" xfId="74" applyFont="1" applyFill="1" applyBorder="1" applyAlignment="1">
      <alignment horizontal="right" vertical="top"/>
    </xf>
    <xf numFmtId="0" fontId="8" fillId="0" borderId="6" xfId="61" applyFont="1" applyFill="1" applyBorder="1" applyAlignment="1">
      <alignment horizontal="right" vertical="top"/>
      <protection/>
    </xf>
    <xf numFmtId="4" fontId="8" fillId="0" borderId="6" xfId="61" applyNumberFormat="1" applyFont="1" applyFill="1" applyBorder="1" applyAlignment="1">
      <alignment horizontal="right" vertical="top"/>
      <protection/>
    </xf>
    <xf numFmtId="4" fontId="8" fillId="0" borderId="6" xfId="74" applyNumberFormat="1" applyFont="1" applyFill="1" applyBorder="1" applyAlignment="1">
      <alignment horizontal="right" vertical="top"/>
    </xf>
    <xf numFmtId="171" fontId="8" fillId="0" borderId="28" xfId="74" applyFont="1" applyFill="1" applyBorder="1" applyAlignment="1">
      <alignment horizontal="center" vertical="top"/>
    </xf>
    <xf numFmtId="171" fontId="8" fillId="0" borderId="29" xfId="74" applyFont="1" applyFill="1" applyBorder="1" applyAlignment="1">
      <alignment horizontal="center" vertical="top"/>
    </xf>
    <xf numFmtId="171" fontId="8" fillId="36" borderId="6" xfId="74" applyFont="1" applyFill="1" applyBorder="1" applyAlignment="1">
      <alignment horizontal="center" vertical="top"/>
    </xf>
    <xf numFmtId="171" fontId="8" fillId="36" borderId="35" xfId="74" applyFont="1" applyFill="1" applyBorder="1" applyAlignment="1">
      <alignment horizontal="center" vertical="top"/>
    </xf>
    <xf numFmtId="0" fontId="72" fillId="0" borderId="6" xfId="57" applyFont="1" applyBorder="1" applyAlignment="1">
      <alignment horizontal="center" vertical="center" wrapText="1"/>
      <protection/>
    </xf>
    <xf numFmtId="0" fontId="72" fillId="0" borderId="6" xfId="57" applyFont="1" applyBorder="1" applyAlignment="1">
      <alignment horizontal="center"/>
      <protection/>
    </xf>
    <xf numFmtId="2" fontId="69" fillId="0" borderId="6" xfId="57" applyNumberFormat="1" applyFont="1" applyBorder="1" applyAlignment="1">
      <alignment vertical="center" wrapText="1"/>
      <protection/>
    </xf>
    <xf numFmtId="4" fontId="69" fillId="0" borderId="6" xfId="57" applyNumberFormat="1" applyFont="1" applyBorder="1" applyAlignment="1">
      <alignment horizontal="left"/>
      <protection/>
    </xf>
    <xf numFmtId="0" fontId="69" fillId="0" borderId="6" xfId="57" applyFont="1" applyBorder="1" applyAlignment="1">
      <alignment vertical="center" wrapText="1"/>
      <protection/>
    </xf>
    <xf numFmtId="171" fontId="69" fillId="0" borderId="6" xfId="74" applyFont="1" applyFill="1" applyBorder="1" applyAlignment="1">
      <alignment horizontal="right"/>
    </xf>
    <xf numFmtId="0" fontId="69" fillId="0" borderId="6" xfId="57" applyFont="1" applyBorder="1">
      <alignment/>
      <protection/>
    </xf>
    <xf numFmtId="0" fontId="69" fillId="0" borderId="6" xfId="57" applyFont="1" applyBorder="1" applyAlignment="1">
      <alignment horizontal="left"/>
      <protection/>
    </xf>
    <xf numFmtId="0" fontId="69" fillId="0" borderId="0" xfId="57" applyFont="1">
      <alignment/>
      <protection/>
    </xf>
    <xf numFmtId="0" fontId="69" fillId="0" borderId="0" xfId="57" applyFont="1" applyFill="1">
      <alignment/>
      <protection/>
    </xf>
    <xf numFmtId="0" fontId="1" fillId="0" borderId="0" xfId="57" applyFont="1">
      <alignment/>
      <protection/>
    </xf>
    <xf numFmtId="0" fontId="1" fillId="0" borderId="0" xfId="57" applyFont="1" applyFill="1">
      <alignment/>
      <protection/>
    </xf>
    <xf numFmtId="0" fontId="69" fillId="0" borderId="6" xfId="57" applyFont="1" applyBorder="1" applyAlignment="1">
      <alignment horizontal="center" vertical="center" wrapText="1"/>
      <protection/>
    </xf>
    <xf numFmtId="171" fontId="69" fillId="0" borderId="6" xfId="74" applyFont="1" applyBorder="1" applyAlignment="1">
      <alignment horizontal="center"/>
    </xf>
    <xf numFmtId="0" fontId="69" fillId="0" borderId="6" xfId="57" applyFont="1" applyBorder="1" applyAlignment="1">
      <alignment horizontal="center"/>
      <protection/>
    </xf>
    <xf numFmtId="0" fontId="69" fillId="0" borderId="6" xfId="57" applyFont="1" applyFill="1" applyBorder="1" applyAlignment="1">
      <alignment horizontal="center" vertical="center"/>
      <protection/>
    </xf>
    <xf numFmtId="4" fontId="69" fillId="0" borderId="6" xfId="57" applyNumberFormat="1" applyFont="1" applyFill="1" applyBorder="1" applyAlignment="1">
      <alignment horizontal="center" vertical="center" wrapText="1"/>
      <protection/>
    </xf>
    <xf numFmtId="0" fontId="69" fillId="0" borderId="6" xfId="67" applyNumberFormat="1" applyFont="1" applyFill="1" applyBorder="1" applyAlignment="1">
      <alignment horizontal="center" vertical="center"/>
    </xf>
    <xf numFmtId="177" fontId="69" fillId="0" borderId="6" xfId="57" applyNumberFormat="1" applyFont="1" applyFill="1" applyBorder="1" applyAlignment="1">
      <alignment horizontal="center" vertical="center"/>
      <protection/>
    </xf>
    <xf numFmtId="188" fontId="69" fillId="0" borderId="6" xfId="74" applyNumberFormat="1" applyFont="1" applyFill="1" applyBorder="1" applyAlignment="1">
      <alignment horizontal="center" vertical="center"/>
    </xf>
    <xf numFmtId="0" fontId="66" fillId="0" borderId="28" xfId="0" applyFont="1" applyBorder="1" applyAlignment="1">
      <alignment horizontal="center" vertical="center" wrapText="1"/>
    </xf>
    <xf numFmtId="0" fontId="8" fillId="36" borderId="6" xfId="61" applyFont="1" applyFill="1" applyBorder="1" applyAlignment="1">
      <alignment horizontal="center" vertical="center" wrapText="1"/>
      <protection/>
    </xf>
    <xf numFmtId="0" fontId="1" fillId="0" borderId="6" xfId="0" applyFont="1" applyFill="1" applyBorder="1" applyAlignment="1">
      <alignment horizontal="center"/>
    </xf>
    <xf numFmtId="0" fontId="73" fillId="0" borderId="6" xfId="42" applyFont="1" applyFill="1" applyBorder="1" applyAlignment="1">
      <alignment horizontal="center"/>
    </xf>
    <xf numFmtId="0" fontId="4" fillId="0" borderId="6" xfId="0" applyFont="1" applyBorder="1" applyAlignment="1">
      <alignment horizontal="center" vertical="center"/>
    </xf>
    <xf numFmtId="0" fontId="1" fillId="0" borderId="6" xfId="0" applyFont="1" applyBorder="1" applyAlignment="1">
      <alignment horizontal="center"/>
    </xf>
    <xf numFmtId="0" fontId="6" fillId="36" borderId="55" xfId="0" applyFont="1" applyFill="1" applyBorder="1" applyAlignment="1">
      <alignment horizontal="center" vertical="center"/>
    </xf>
    <xf numFmtId="0" fontId="6" fillId="36" borderId="56" xfId="0" applyFont="1" applyFill="1" applyBorder="1" applyAlignment="1">
      <alignment horizontal="center" vertical="center"/>
    </xf>
    <xf numFmtId="0" fontId="6" fillId="36" borderId="57" xfId="0" applyFont="1" applyFill="1" applyBorder="1" applyAlignment="1">
      <alignment horizontal="center" vertical="center"/>
    </xf>
    <xf numFmtId="0" fontId="6" fillId="37" borderId="55" xfId="0" applyFont="1" applyFill="1" applyBorder="1" applyAlignment="1">
      <alignment horizontal="center" vertical="center"/>
    </xf>
    <xf numFmtId="0" fontId="6" fillId="37" borderId="56" xfId="0" applyFont="1" applyFill="1" applyBorder="1" applyAlignment="1">
      <alignment horizontal="center" vertical="center"/>
    </xf>
    <xf numFmtId="0" fontId="6" fillId="37" borderId="57"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5" xfId="0" applyFont="1" applyFill="1" applyBorder="1" applyAlignment="1">
      <alignment horizontal="right" vertical="center" wrapText="1"/>
    </xf>
    <xf numFmtId="0" fontId="6" fillId="0" borderId="56" xfId="0" applyFont="1" applyFill="1" applyBorder="1" applyAlignment="1">
      <alignment horizontal="right" vertical="center" wrapText="1"/>
    </xf>
    <xf numFmtId="0" fontId="6" fillId="0" borderId="57" xfId="0" applyFont="1" applyFill="1" applyBorder="1" applyAlignment="1">
      <alignment horizontal="right" vertical="center" wrapText="1"/>
    </xf>
    <xf numFmtId="0" fontId="6" fillId="0" borderId="55" xfId="0" applyFont="1" applyFill="1" applyBorder="1" applyAlignment="1">
      <alignment horizontal="center" wrapText="1"/>
    </xf>
    <xf numFmtId="0" fontId="6" fillId="0" borderId="56" xfId="0" applyFont="1" applyFill="1" applyBorder="1" applyAlignment="1">
      <alignment horizontal="center" wrapText="1"/>
    </xf>
    <xf numFmtId="0" fontId="6" fillId="0" borderId="57" xfId="0" applyFont="1" applyFill="1" applyBorder="1" applyAlignment="1">
      <alignment horizontal="center" wrapText="1"/>
    </xf>
    <xf numFmtId="0" fontId="22" fillId="37" borderId="56" xfId="0" applyFont="1" applyFill="1" applyBorder="1" applyAlignment="1">
      <alignment horizontal="center" vertical="center"/>
    </xf>
    <xf numFmtId="0" fontId="22" fillId="37"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21" fillId="36" borderId="61" xfId="61" applyFont="1" applyFill="1" applyBorder="1" applyAlignment="1">
      <alignment horizontal="left" vertical="top" wrapText="1"/>
      <protection/>
    </xf>
    <xf numFmtId="0" fontId="21" fillId="36" borderId="62" xfId="61" applyFont="1" applyFill="1" applyBorder="1" applyAlignment="1">
      <alignment horizontal="left" vertical="top" wrapText="1"/>
      <protection/>
    </xf>
    <xf numFmtId="0" fontId="21" fillId="36" borderId="63" xfId="61" applyFont="1" applyFill="1" applyBorder="1" applyAlignment="1">
      <alignment horizontal="left" vertical="top" wrapText="1"/>
      <protection/>
    </xf>
    <xf numFmtId="0" fontId="8" fillId="36" borderId="27" xfId="61" applyFont="1" applyFill="1" applyBorder="1" applyAlignment="1">
      <alignment horizontal="center" vertical="center" wrapText="1"/>
      <protection/>
    </xf>
    <xf numFmtId="0" fontId="8" fillId="36" borderId="18" xfId="61" applyFont="1" applyFill="1" applyBorder="1" applyAlignment="1">
      <alignment horizontal="center" vertical="center" wrapText="1"/>
      <protection/>
    </xf>
    <xf numFmtId="0" fontId="8" fillId="36" borderId="28" xfId="61" applyFont="1" applyFill="1" applyBorder="1" applyAlignment="1">
      <alignment horizontal="center" vertical="center" wrapText="1"/>
      <protection/>
    </xf>
    <xf numFmtId="0" fontId="8" fillId="36" borderId="6" xfId="61" applyFont="1" applyFill="1" applyBorder="1" applyAlignment="1">
      <alignment horizontal="center" vertical="center" wrapText="1"/>
      <protection/>
    </xf>
    <xf numFmtId="0" fontId="8" fillId="36" borderId="48" xfId="61" applyFont="1" applyFill="1" applyBorder="1" applyAlignment="1">
      <alignment horizontal="center" vertical="center" wrapText="1"/>
      <protection/>
    </xf>
    <xf numFmtId="0" fontId="8" fillId="36" borderId="64" xfId="61" applyFont="1" applyFill="1" applyBorder="1" applyAlignment="1">
      <alignment horizontal="center" vertical="center" wrapText="1"/>
      <protection/>
    </xf>
    <xf numFmtId="0" fontId="8" fillId="36" borderId="65" xfId="61" applyFont="1" applyFill="1" applyBorder="1" applyAlignment="1">
      <alignment horizontal="center" vertical="center" wrapText="1"/>
      <protection/>
    </xf>
    <xf numFmtId="0" fontId="8" fillId="36" borderId="40" xfId="61" applyFont="1" applyFill="1" applyBorder="1" applyAlignment="1">
      <alignment horizontal="center" vertical="center" wrapText="1"/>
      <protection/>
    </xf>
    <xf numFmtId="0" fontId="8" fillId="36" borderId="25" xfId="61" applyFont="1" applyFill="1" applyBorder="1" applyAlignment="1">
      <alignment horizontal="center" vertical="center" wrapText="1"/>
      <protection/>
    </xf>
    <xf numFmtId="0" fontId="8" fillId="36" borderId="30" xfId="61" applyFont="1" applyFill="1" applyBorder="1" applyAlignment="1">
      <alignment horizontal="center" vertical="center" wrapText="1"/>
      <protection/>
    </xf>
    <xf numFmtId="0" fontId="6" fillId="0" borderId="40"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8" fillId="0" borderId="6" xfId="61" applyFont="1" applyBorder="1" applyAlignment="1">
      <alignment horizontal="center" vertical="center" wrapText="1"/>
      <protection/>
    </xf>
    <xf numFmtId="0" fontId="8" fillId="0" borderId="22" xfId="61" applyFont="1" applyBorder="1" applyAlignment="1">
      <alignment horizontal="center" vertical="center" wrapText="1"/>
      <protection/>
    </xf>
    <xf numFmtId="0" fontId="8" fillId="0" borderId="27" xfId="61" applyFont="1" applyBorder="1" applyAlignment="1">
      <alignment horizontal="center" vertical="center" wrapText="1"/>
      <protection/>
    </xf>
    <xf numFmtId="0" fontId="8" fillId="0" borderId="18" xfId="61" applyFont="1" applyBorder="1" applyAlignment="1">
      <alignment horizontal="center" vertical="center" wrapText="1"/>
      <protection/>
    </xf>
    <xf numFmtId="0" fontId="8" fillId="0" borderId="23" xfId="61" applyFont="1" applyBorder="1" applyAlignment="1">
      <alignment horizontal="center" vertical="center" wrapText="1"/>
      <protection/>
    </xf>
    <xf numFmtId="0" fontId="8" fillId="0" borderId="28" xfId="61" applyFont="1" applyBorder="1" applyAlignment="1">
      <alignment horizontal="center" vertical="center" wrapText="1"/>
      <protection/>
    </xf>
    <xf numFmtId="0" fontId="8" fillId="0" borderId="24" xfId="61" applyFont="1" applyBorder="1" applyAlignment="1">
      <alignment horizontal="center" vertical="center" wrapText="1"/>
      <protection/>
    </xf>
    <xf numFmtId="0" fontId="8" fillId="0" borderId="40" xfId="61" applyFont="1" applyBorder="1" applyAlignment="1">
      <alignment horizontal="center" vertical="center" wrapText="1"/>
      <protection/>
    </xf>
    <xf numFmtId="0" fontId="8" fillId="0" borderId="25" xfId="61" applyFont="1" applyBorder="1" applyAlignment="1">
      <alignment horizontal="center" vertical="center" wrapText="1"/>
      <protection/>
    </xf>
    <xf numFmtId="0" fontId="8" fillId="0" borderId="30" xfId="61" applyFont="1" applyBorder="1" applyAlignment="1">
      <alignment horizontal="center" vertical="center" wrapText="1"/>
      <protection/>
    </xf>
    <xf numFmtId="0" fontId="8" fillId="0" borderId="29" xfId="61" applyFont="1" applyBorder="1" applyAlignment="1">
      <alignment horizontal="center" vertical="center" wrapText="1"/>
      <protection/>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8" fillId="0" borderId="40" xfId="61" applyFont="1" applyFill="1" applyBorder="1" applyAlignment="1">
      <alignment horizontal="center" vertical="center" wrapText="1"/>
      <protection/>
    </xf>
    <xf numFmtId="0" fontId="8" fillId="0" borderId="25" xfId="61" applyFont="1" applyFill="1" applyBorder="1" applyAlignment="1">
      <alignment horizontal="center" vertical="center" wrapText="1"/>
      <protection/>
    </xf>
    <xf numFmtId="0" fontId="8" fillId="0" borderId="30" xfId="61" applyFont="1" applyFill="1" applyBorder="1" applyAlignment="1">
      <alignment horizontal="center" vertical="center" wrapText="1"/>
      <protection/>
    </xf>
    <xf numFmtId="0" fontId="8" fillId="0" borderId="23" xfId="61" applyFont="1" applyFill="1" applyBorder="1" applyAlignment="1">
      <alignment horizontal="center" vertical="center" wrapText="1"/>
      <protection/>
    </xf>
    <xf numFmtId="0" fontId="8" fillId="0" borderId="24" xfId="61" applyFont="1" applyFill="1" applyBorder="1" applyAlignment="1">
      <alignment horizontal="center" vertical="center" wrapText="1"/>
      <protection/>
    </xf>
    <xf numFmtId="0" fontId="8" fillId="0" borderId="27" xfId="61" applyFont="1" applyFill="1" applyBorder="1" applyAlignment="1">
      <alignment horizontal="center" vertical="center" wrapText="1"/>
      <protection/>
    </xf>
    <xf numFmtId="0" fontId="8" fillId="0" borderId="18" xfId="61" applyFont="1" applyFill="1" applyBorder="1" applyAlignment="1">
      <alignment horizontal="center" vertical="center" wrapText="1"/>
      <protection/>
    </xf>
    <xf numFmtId="0" fontId="8" fillId="0" borderId="28" xfId="61" applyFont="1" applyFill="1" applyBorder="1" applyAlignment="1">
      <alignment horizontal="center" vertical="center" wrapText="1"/>
      <protection/>
    </xf>
    <xf numFmtId="0" fontId="8" fillId="0" borderId="6" xfId="61" applyFont="1" applyFill="1" applyBorder="1" applyAlignment="1">
      <alignment horizontal="center" vertical="center" wrapText="1"/>
      <protection/>
    </xf>
    <xf numFmtId="0" fontId="8" fillId="0" borderId="48" xfId="61" applyFont="1" applyFill="1" applyBorder="1" applyAlignment="1">
      <alignment horizontal="center" vertical="center" wrapText="1"/>
      <protection/>
    </xf>
    <xf numFmtId="0" fontId="8" fillId="0" borderId="64" xfId="61" applyFont="1" applyFill="1" applyBorder="1" applyAlignment="1">
      <alignment horizontal="center" vertical="center" wrapText="1"/>
      <protection/>
    </xf>
    <xf numFmtId="0" fontId="8" fillId="0" borderId="65" xfId="61" applyFont="1" applyFill="1" applyBorder="1" applyAlignment="1">
      <alignment horizontal="center" vertical="center" wrapText="1"/>
      <protection/>
    </xf>
    <xf numFmtId="0" fontId="8" fillId="0" borderId="22" xfId="61" applyFont="1" applyFill="1" applyBorder="1" applyAlignment="1">
      <alignment horizontal="center" vertical="center" wrapText="1"/>
      <protection/>
    </xf>
    <xf numFmtId="0" fontId="8" fillId="0" borderId="29" xfId="61" applyFont="1" applyFill="1" applyBorder="1" applyAlignment="1">
      <alignment horizontal="center" vertical="center" wrapText="1"/>
      <protection/>
    </xf>
    <xf numFmtId="0" fontId="6" fillId="0" borderId="32" xfId="0" applyFont="1" applyFill="1" applyBorder="1" applyAlignment="1">
      <alignment horizontal="center" wrapText="1"/>
    </xf>
    <xf numFmtId="0" fontId="6" fillId="0" borderId="0" xfId="0" applyFont="1" applyFill="1" applyBorder="1" applyAlignment="1">
      <alignment horizontal="center" wrapText="1"/>
    </xf>
    <xf numFmtId="0" fontId="6" fillId="0" borderId="33" xfId="0" applyFont="1" applyFill="1" applyBorder="1" applyAlignment="1">
      <alignment horizontal="center" wrapText="1"/>
    </xf>
    <xf numFmtId="0" fontId="8" fillId="0" borderId="48" xfId="61" applyFont="1" applyBorder="1" applyAlignment="1">
      <alignment horizontal="center" vertical="center" wrapText="1"/>
      <protection/>
    </xf>
    <xf numFmtId="0" fontId="8" fillId="0" borderId="64" xfId="61" applyFont="1" applyBorder="1" applyAlignment="1">
      <alignment horizontal="center" vertical="center" wrapText="1"/>
      <protection/>
    </xf>
    <xf numFmtId="0" fontId="8" fillId="0" borderId="65" xfId="61" applyFont="1" applyBorder="1" applyAlignment="1">
      <alignment horizontal="center" vertical="center" wrapText="1"/>
      <protection/>
    </xf>
    <xf numFmtId="0" fontId="8" fillId="36" borderId="23" xfId="61" applyFont="1" applyFill="1" applyBorder="1" applyAlignment="1">
      <alignment horizontal="center" vertical="center" wrapText="1"/>
      <protection/>
    </xf>
    <xf numFmtId="0" fontId="8" fillId="36" borderId="24" xfId="61" applyFont="1" applyFill="1" applyBorder="1" applyAlignment="1">
      <alignment horizontal="center" vertical="center" wrapText="1"/>
      <protection/>
    </xf>
    <xf numFmtId="0" fontId="6" fillId="37" borderId="6" xfId="0" applyFont="1" applyFill="1" applyBorder="1" applyAlignment="1">
      <alignment horizontal="center" vertical="center"/>
    </xf>
    <xf numFmtId="0" fontId="1" fillId="0" borderId="28" xfId="61" applyFont="1" applyBorder="1" applyAlignment="1">
      <alignment horizontal="center" vertical="center" wrapText="1"/>
      <protection/>
    </xf>
    <xf numFmtId="0" fontId="1" fillId="0" borderId="6" xfId="61" applyFont="1" applyBorder="1" applyAlignment="1">
      <alignment horizontal="center" vertical="center" wrapText="1"/>
      <protection/>
    </xf>
    <xf numFmtId="0" fontId="1" fillId="0" borderId="23" xfId="61" applyFont="1" applyBorder="1" applyAlignment="1">
      <alignment horizontal="center" vertical="center" wrapText="1"/>
      <protection/>
    </xf>
    <xf numFmtId="0" fontId="1" fillId="0" borderId="27" xfId="61" applyFont="1" applyBorder="1" applyAlignment="1">
      <alignment horizontal="center" vertical="center" wrapText="1"/>
      <protection/>
    </xf>
    <xf numFmtId="0" fontId="1" fillId="0" borderId="18" xfId="61" applyFont="1" applyBorder="1" applyAlignment="1">
      <alignment horizontal="center" vertical="center" wrapText="1"/>
      <protection/>
    </xf>
    <xf numFmtId="0" fontId="1" fillId="0" borderId="24" xfId="61" applyFont="1" applyBorder="1" applyAlignment="1">
      <alignment horizontal="center" vertical="center" wrapText="1"/>
      <protection/>
    </xf>
    <xf numFmtId="0" fontId="1" fillId="0" borderId="40" xfId="61" applyFont="1" applyBorder="1" applyAlignment="1">
      <alignment horizontal="center" vertical="center" wrapText="1"/>
      <protection/>
    </xf>
    <xf numFmtId="0" fontId="1" fillId="0" borderId="25" xfId="61" applyFont="1" applyBorder="1" applyAlignment="1">
      <alignment horizontal="center" vertical="center" wrapText="1"/>
      <protection/>
    </xf>
    <xf numFmtId="0" fontId="1" fillId="0" borderId="30" xfId="61" applyFont="1" applyBorder="1" applyAlignment="1">
      <alignment horizontal="center" vertical="center" wrapText="1"/>
      <protection/>
    </xf>
    <xf numFmtId="0" fontId="1" fillId="0" borderId="29" xfId="61" applyFont="1" applyBorder="1" applyAlignment="1">
      <alignment horizontal="center" vertical="center" wrapText="1"/>
      <protection/>
    </xf>
    <xf numFmtId="0" fontId="1" fillId="0" borderId="22" xfId="61" applyFont="1" applyBorder="1" applyAlignment="1">
      <alignment horizontal="center" vertical="center" wrapText="1"/>
      <protection/>
    </xf>
    <xf numFmtId="0" fontId="4" fillId="37" borderId="55" xfId="0" applyFont="1" applyFill="1" applyBorder="1" applyAlignment="1">
      <alignment horizontal="center" vertical="center"/>
    </xf>
    <xf numFmtId="0" fontId="4" fillId="37" borderId="56" xfId="0" applyFont="1" applyFill="1" applyBorder="1" applyAlignment="1">
      <alignment horizontal="center" vertical="center"/>
    </xf>
    <xf numFmtId="0" fontId="4" fillId="37" borderId="57"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5" xfId="0" applyFont="1" applyBorder="1" applyAlignment="1">
      <alignment horizontal="center" wrapText="1"/>
    </xf>
    <xf numFmtId="0" fontId="6" fillId="0" borderId="56" xfId="0" applyFont="1" applyBorder="1" applyAlignment="1">
      <alignment horizontal="center" wrapText="1"/>
    </xf>
    <xf numFmtId="0" fontId="6" fillId="0" borderId="57" xfId="0" applyFont="1" applyBorder="1" applyAlignment="1">
      <alignment horizont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171" fontId="1" fillId="0" borderId="54" xfId="74" applyFont="1" applyFill="1" applyBorder="1" applyAlignment="1">
      <alignment horizontal="center" vertical="center" wrapText="1"/>
    </xf>
    <xf numFmtId="171" fontId="1" fillId="0" borderId="66" xfId="74" applyFont="1" applyFill="1" applyBorder="1" applyAlignment="1">
      <alignment horizontal="center" vertical="center" wrapText="1"/>
    </xf>
    <xf numFmtId="171" fontId="1" fillId="0" borderId="67" xfId="74" applyFont="1" applyFill="1" applyBorder="1" applyAlignment="1">
      <alignment horizontal="center" vertical="center" wrapText="1"/>
    </xf>
    <xf numFmtId="171" fontId="1" fillId="0" borderId="68" xfId="74" applyFont="1" applyFill="1" applyBorder="1" applyAlignment="1">
      <alignment horizontal="center" vertical="center" wrapText="1"/>
    </xf>
    <xf numFmtId="171" fontId="1" fillId="0" borderId="55" xfId="74" applyFont="1" applyFill="1" applyBorder="1" applyAlignment="1">
      <alignment horizontal="center" vertical="center"/>
    </xf>
    <xf numFmtId="171" fontId="1" fillId="0" borderId="59" xfId="74" applyFont="1" applyFill="1" applyBorder="1" applyAlignment="1">
      <alignment horizontal="center" vertical="center"/>
    </xf>
    <xf numFmtId="171" fontId="1" fillId="0" borderId="60" xfId="74" applyFont="1" applyFill="1" applyBorder="1" applyAlignment="1">
      <alignment horizontal="center" vertical="center"/>
    </xf>
    <xf numFmtId="0" fontId="6" fillId="35" borderId="58" xfId="0" applyFont="1" applyFill="1" applyBorder="1" applyAlignment="1">
      <alignment horizontal="center" vertical="center"/>
    </xf>
    <xf numFmtId="0" fontId="6" fillId="35" borderId="59"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55" xfId="0" applyFont="1" applyFill="1" applyBorder="1" applyAlignment="1">
      <alignment horizontal="center" vertical="center"/>
    </xf>
    <xf numFmtId="0" fontId="6" fillId="35" borderId="56" xfId="0" applyFont="1" applyFill="1" applyBorder="1" applyAlignment="1">
      <alignment horizontal="center" vertical="center"/>
    </xf>
    <xf numFmtId="0" fontId="6" fillId="35" borderId="57" xfId="0" applyFont="1" applyFill="1" applyBorder="1" applyAlignment="1">
      <alignment horizontal="center" vertical="center"/>
    </xf>
    <xf numFmtId="0" fontId="6" fillId="35" borderId="55" xfId="0" applyFont="1" applyFill="1" applyBorder="1" applyAlignment="1">
      <alignment horizontal="center" vertical="center" wrapText="1"/>
    </xf>
    <xf numFmtId="0" fontId="6" fillId="35" borderId="56" xfId="0" applyFont="1" applyFill="1" applyBorder="1" applyAlignment="1">
      <alignment horizontal="center" vertical="center" wrapText="1"/>
    </xf>
    <xf numFmtId="0" fontId="6" fillId="35" borderId="57" xfId="0" applyFont="1" applyFill="1" applyBorder="1" applyAlignment="1">
      <alignment horizontal="center" vertical="center" wrapText="1"/>
    </xf>
    <xf numFmtId="0" fontId="6" fillId="0" borderId="32" xfId="0" applyFont="1" applyBorder="1" applyAlignment="1">
      <alignment horizontal="center" wrapText="1"/>
    </xf>
    <xf numFmtId="0" fontId="6" fillId="0" borderId="0" xfId="0" applyFont="1" applyBorder="1" applyAlignment="1">
      <alignment horizontal="center" wrapText="1"/>
    </xf>
    <xf numFmtId="0" fontId="6" fillId="0" borderId="33" xfId="0" applyFont="1" applyBorder="1" applyAlignment="1">
      <alignment horizontal="center" wrapText="1"/>
    </xf>
    <xf numFmtId="0" fontId="8" fillId="0" borderId="35" xfId="61" applyFont="1" applyFill="1" applyBorder="1" applyAlignment="1">
      <alignment horizontal="center" vertical="center" wrapText="1"/>
      <protection/>
    </xf>
    <xf numFmtId="0" fontId="8" fillId="0" borderId="49" xfId="61" applyFont="1" applyBorder="1" applyAlignment="1">
      <alignment horizontal="center" vertical="center" wrapText="1"/>
      <protection/>
    </xf>
    <xf numFmtId="0" fontId="8" fillId="0" borderId="69" xfId="61" applyFont="1" applyBorder="1" applyAlignment="1">
      <alignment horizontal="center" vertical="center" wrapText="1"/>
      <protection/>
    </xf>
    <xf numFmtId="0" fontId="8" fillId="0" borderId="50" xfId="61" applyFont="1" applyBorder="1" applyAlignment="1">
      <alignment horizontal="center" vertical="center" wrapText="1"/>
      <protection/>
    </xf>
    <xf numFmtId="0" fontId="8" fillId="0" borderId="70" xfId="61" applyFont="1" applyBorder="1" applyAlignment="1">
      <alignment horizontal="center" vertical="center" wrapText="1"/>
      <protection/>
    </xf>
    <xf numFmtId="0" fontId="72" fillId="0" borderId="6" xfId="57" applyFont="1" applyBorder="1" applyAlignment="1">
      <alignment horizontal="center" vertical="center" wrapText="1"/>
      <protection/>
    </xf>
    <xf numFmtId="0" fontId="21" fillId="0" borderId="40" xfId="61" applyFont="1" applyBorder="1" applyAlignment="1">
      <alignment horizontal="center" vertical="center" wrapText="1"/>
      <protection/>
    </xf>
    <xf numFmtId="0" fontId="21" fillId="0" borderId="25" xfId="61" applyFont="1" applyBorder="1" applyAlignment="1">
      <alignment horizontal="center" vertical="center" wrapText="1"/>
      <protection/>
    </xf>
    <xf numFmtId="0" fontId="21" fillId="0" borderId="40" xfId="61" applyFont="1" applyFill="1" applyBorder="1" applyAlignment="1">
      <alignment horizontal="center" vertical="center" wrapText="1"/>
      <protection/>
    </xf>
    <xf numFmtId="0" fontId="21" fillId="0" borderId="25" xfId="61" applyFont="1" applyFill="1" applyBorder="1" applyAlignment="1">
      <alignment horizontal="center" vertical="center" wrapText="1"/>
      <protection/>
    </xf>
    <xf numFmtId="0" fontId="72" fillId="0" borderId="0" xfId="57" applyFont="1" applyAlignment="1">
      <alignment horizontal="center" vertical="center" wrapText="1"/>
      <protection/>
    </xf>
    <xf numFmtId="0" fontId="69" fillId="0" borderId="71" xfId="57" applyFont="1" applyBorder="1" applyAlignment="1">
      <alignment horizontal="center" vertical="center" wrapText="1"/>
      <protection/>
    </xf>
    <xf numFmtId="0" fontId="69" fillId="0" borderId="6" xfId="57" applyFont="1" applyBorder="1" applyAlignment="1">
      <alignment horizontal="center" vertical="center" wrapText="1"/>
      <protection/>
    </xf>
    <xf numFmtId="0" fontId="67" fillId="0" borderId="0" xfId="0" applyFont="1" applyAlignment="1">
      <alignment horizontal="left" wrapText="1"/>
    </xf>
    <xf numFmtId="0" fontId="66" fillId="0" borderId="0" xfId="0" applyFont="1" applyAlignment="1">
      <alignment horizontal="left" wrapText="1"/>
    </xf>
    <xf numFmtId="0" fontId="66" fillId="0" borderId="6" xfId="0" applyFont="1" applyBorder="1" applyAlignment="1">
      <alignment horizontal="center" vertical="center" wrapText="1"/>
    </xf>
    <xf numFmtId="0" fontId="66" fillId="0" borderId="70"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6" xfId="0" applyFont="1" applyBorder="1" applyAlignment="1">
      <alignment/>
    </xf>
    <xf numFmtId="0" fontId="11" fillId="0" borderId="28" xfId="0" applyFont="1" applyBorder="1" applyAlignment="1">
      <alignment horizontal="center" vertical="center" wrapText="1"/>
    </xf>
    <xf numFmtId="0" fontId="68" fillId="0" borderId="41" xfId="60" applyFont="1" applyBorder="1" applyAlignment="1">
      <alignment horizontal="center" vertical="center"/>
      <protection/>
    </xf>
    <xf numFmtId="0" fontId="68" fillId="0" borderId="67" xfId="60" applyFont="1" applyBorder="1" applyAlignment="1">
      <alignment horizontal="center" vertical="center"/>
      <protection/>
    </xf>
    <xf numFmtId="0" fontId="68" fillId="0" borderId="72" xfId="60" applyFont="1" applyBorder="1" applyAlignment="1">
      <alignment horizontal="center" vertical="center"/>
      <protection/>
    </xf>
    <xf numFmtId="0" fontId="16" fillId="0" borderId="55" xfId="60" applyFont="1" applyFill="1" applyBorder="1" applyAlignment="1">
      <alignment horizontal="center" vertical="center"/>
      <protection/>
    </xf>
    <xf numFmtId="0" fontId="16" fillId="0" borderId="56" xfId="60" applyFont="1" applyFill="1" applyBorder="1" applyAlignment="1">
      <alignment horizontal="center" vertical="center"/>
      <protection/>
    </xf>
    <xf numFmtId="0" fontId="16" fillId="0" borderId="57" xfId="60" applyFont="1" applyFill="1" applyBorder="1" applyAlignment="1">
      <alignment horizontal="center" vertical="center"/>
      <protection/>
    </xf>
    <xf numFmtId="0" fontId="17" fillId="0" borderId="44" xfId="60" applyFont="1" applyBorder="1" applyAlignment="1">
      <alignment horizontal="center" vertical="center" wrapText="1"/>
      <protection/>
    </xf>
    <xf numFmtId="0" fontId="17" fillId="0" borderId="56" xfId="60" applyFont="1" applyBorder="1" applyAlignment="1">
      <alignment horizontal="center" vertical="center" wrapText="1"/>
      <protection/>
    </xf>
    <xf numFmtId="0" fontId="17" fillId="0" borderId="57" xfId="60" applyFont="1" applyBorder="1" applyAlignment="1">
      <alignment horizontal="center" vertical="center" wrapText="1"/>
      <protection/>
    </xf>
    <xf numFmtId="0" fontId="66" fillId="0" borderId="35"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66" fillId="0" borderId="35" xfId="0" applyFont="1" applyBorder="1" applyAlignment="1">
      <alignment/>
    </xf>
    <xf numFmtId="0" fontId="66" fillId="0" borderId="28" xfId="0" applyFont="1" applyBorder="1" applyAlignment="1">
      <alignment/>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начение" xfId="49"/>
    <cellStyle name="Итог" xfId="50"/>
    <cellStyle name="Контрольная ячейка" xfId="51"/>
    <cellStyle name="Название" xfId="52"/>
    <cellStyle name="Нейтральный" xfId="53"/>
    <cellStyle name="Обычный 10" xfId="54"/>
    <cellStyle name="Обычный 10 2 11" xfId="55"/>
    <cellStyle name="Обычный 13" xfId="56"/>
    <cellStyle name="Обычный 2" xfId="57"/>
    <cellStyle name="Обычный 2 2" xfId="58"/>
    <cellStyle name="Обычный 2 5" xfId="59"/>
    <cellStyle name="Обычный 3" xfId="60"/>
    <cellStyle name="Обычный_стр.1_5" xfId="61"/>
    <cellStyle name="Followed Hyperlink" xfId="62"/>
    <cellStyle name="Плохой" xfId="63"/>
    <cellStyle name="Пояснение" xfId="64"/>
    <cellStyle name="Примечание" xfId="65"/>
    <cellStyle name="Percent" xfId="66"/>
    <cellStyle name="Процентный 2" xfId="67"/>
    <cellStyle name="Связанная ячейка" xfId="68"/>
    <cellStyle name="Текст предупреждения" xfId="69"/>
    <cellStyle name="Comma" xfId="70"/>
    <cellStyle name="Comma [0]" xfId="71"/>
    <cellStyle name="Финансовый 15" xfId="72"/>
    <cellStyle name="Финансовый 2" xfId="73"/>
    <cellStyle name="Финансовый 3" xfId="74"/>
    <cellStyle name="Формула" xfId="75"/>
    <cellStyle name="Формула_GRES.2007.5" xfId="76"/>
    <cellStyle name="Хороший"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8;&#1077;&#1076;&#1083;&#1086;&#1078;&#1077;&#1085;&#1080;&#1077;%20&#1069;&#1069;%202019-&#1086;&#1090;&#1087;&#1088;&#1072;&#1074;&#1082;&#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g_2017_v.9-4%20&#1088;&#1072;&#1089;&#1082;&#1088;&#1099;&#1090;&#1080;&#1077;%202%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Korol\AppData\Local\Microsoft\Windows\Temporary%20Internet%20Files\Content.Outlook\FRGJ3FZ2\&#1042;&#1086;&#1088;&#1086;&#1085;&#1077;&#1078;\TSET%20NET%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Korol\AppData\Local\Microsoft\Windows\Temporary%20Internet%20Files\Content.Outlook\FRGJ3FZ2\&#1042;&#1086;&#1088;&#1086;&#1085;&#1077;&#1078;\&#1058;&#1072;&#1073;&#1083;&#1080;&#1094;&#1072;%20&#1076;&#1086;&#1083;&#1075;%20&#1042;&#1086;&#1088;&#1086;&#1085;&#107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Korol\AppData\Local\Microsoft\Windows\Temporary%20Internet%20Files\Content.Outlook\FRGJ3FZ2\&#1042;&#1086;&#1088;&#1086;&#1085;&#1077;&#1078;\&#1058;&#1072;&#1073;&#1083;&#1080;&#1094;&#1072;%20&#1076;&#1086;&#1083;&#1075;%20&#1042;&#1086;&#1088;&#1086;&#1085;&#1077;&#1078;%201%20&#1075;&#1086;&#107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T5042~1.VOL\AppData\Local\Temp\&#1058;&#1102;&#1084;&#1077;&#1085;&#1089;&#1082;&#1072;&#1103;%20&#1086;&#1073;&#1083;&#1072;&#1089;&#1090;&#1100;\TSET%20NET%202017%20&#1058;&#1102;&#1084;&#1077;&#1085;&#1089;&#1082;&#1072;&#1103;%20&#1086;&#1073;&#1083;&#1072;&#1089;&#1090;&#11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M.Korol\AppData\Local\Microsoft\Windows\Temporary%20Internet%20Files\Content.Outlook\FRGJ3FZ2\&#1055;&#1091;&#1085;&#1082;&#1090;%209%20&#1075;%20&#1055;&#1088;&#1077;&#1076;&#1083;&#1086;&#1078;&#1077;&#1085;&#1080;&#1077;%20&#1085;&#1072;%202019%20&#1075;&#1086;&#107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M.Korol\AppData\Local\Microsoft\Windows\Temporary%20Internet%20Files\Content.Outlook\FRGJ3FZ2\&#1052;&#1086;&#1089;&#1082;&#1086;&#1074;&#1089;&#1082;&#1072;&#1103;%20&#1086;&#1073;&#1083;&#1072;&#1089;&#1090;&#1100;\&#1079;&#1072;&#1103;&#1074;&#1082;&#1072;%20&#1085;&#1072;%202019%20&#1075;&#1086;&#1076;\&#1088;&#1072;&#1089;&#1095;&#1077;&#1090;%20&#1090;&#1072;&#1088;&#1080;&#1092;&#1072;%202019.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M.Korol\AppData\Local\Microsoft\Windows\Temporary%20Internet%20Files\Content.Outlook\FRGJ3FZ2\&#1058;&#1072;&#1088;&#1080;&#1092;&#1099;%202018%20&#1089;&#1074;&#1086;&#1076;%20&#1086;&#1090;%2009%2001%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ая информация об организации"/>
      <sheetName val="Приложение №2"/>
      <sheetName val="Приложение №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бщая информация об организации"/>
      <sheetName val="Приложение №2"/>
      <sheetName val="Приложение №5"/>
      <sheetName val="Прилож2 Республика Башкортостан"/>
      <sheetName val="Прилож5 Республика Башкортостан"/>
      <sheetName val="ДПР Тульская область"/>
      <sheetName val="ДПР Волгоградская область"/>
      <sheetName val="ДПР Самарская область"/>
      <sheetName val="ДПР Саратовская область"/>
      <sheetName val="ДПР Воронежская область"/>
      <sheetName val="ДПР Ульяновская область"/>
      <sheetName val="ДПР Ивановская область"/>
    </sheetNames>
    <sheetDataSet>
      <sheetData sheetId="1">
        <row r="345">
          <cell r="E345">
            <v>49025.62</v>
          </cell>
          <cell r="F345">
            <v>109048.91</v>
          </cell>
        </row>
        <row r="350">
          <cell r="E350">
            <v>87422.05</v>
          </cell>
          <cell r="F350">
            <v>129296.57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3"/>
      <sheetName val="4"/>
      <sheetName val="5"/>
      <sheetName val="свод"/>
      <sheetName val="свод.v.2"/>
      <sheetName val="16"/>
      <sheetName val="17"/>
      <sheetName val="17.1"/>
      <sheetName val="17.2"/>
      <sheetName val="17.3"/>
      <sheetName val="17.4"/>
      <sheetName val="17.5"/>
      <sheetName val="24"/>
      <sheetName val="25"/>
      <sheetName val="P2.1"/>
      <sheetName val="P2.1.2"/>
      <sheetName val="P2.1.3"/>
      <sheetName val="P2.1.4"/>
      <sheetName val="P2.1.5"/>
      <sheetName val="P2.2"/>
      <sheetName val="P2.2.2"/>
      <sheetName val="P2.2.3"/>
      <sheetName val="P2.2.4"/>
      <sheetName val="P2.2.5"/>
      <sheetName val="15"/>
      <sheetName val="18.2"/>
      <sheetName val="21.3"/>
      <sheetName val="Индексация"/>
      <sheetName val="Расчет индексация"/>
      <sheetName val="Ф-1 (для АО-энерго)"/>
      <sheetName val="Ф-2 (для АО-энерго)"/>
    </sheetNames>
    <sheetDataSet>
      <sheetData sheetId="1">
        <row r="22">
          <cell r="T22">
            <v>23.504534999999997</v>
          </cell>
          <cell r="Y22">
            <v>11.830169174894799</v>
          </cell>
          <cell r="AD22">
            <v>11.88964600000003</v>
          </cell>
        </row>
        <row r="27">
          <cell r="Y27">
            <v>12.150642999999997</v>
          </cell>
          <cell r="AD27">
            <v>10.493</v>
          </cell>
        </row>
      </sheetData>
      <sheetData sheetId="2">
        <row r="21">
          <cell r="T21">
            <v>1.560126468797565</v>
          </cell>
          <cell r="Y21">
            <v>1.560126468797565</v>
          </cell>
          <cell r="AD21">
            <v>2.210575175038056</v>
          </cell>
        </row>
        <row r="26">
          <cell r="W26">
            <v>1.8494129375951291</v>
          </cell>
          <cell r="AB26">
            <v>1.8494129375951291</v>
          </cell>
          <cell r="AG26">
            <v>1.7274</v>
          </cell>
        </row>
      </sheetData>
      <sheetData sheetId="3">
        <row r="125">
          <cell r="H125">
            <v>1009.6690000000001</v>
          </cell>
          <cell r="I125">
            <v>516.3809</v>
          </cell>
        </row>
      </sheetData>
      <sheetData sheetId="5">
        <row r="15">
          <cell r="H15">
            <v>6.2</v>
          </cell>
          <cell r="I15">
            <v>4.5</v>
          </cell>
          <cell r="J15">
            <v>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активы"/>
      <sheetName val="НВВ на содержание"/>
    </sheetNames>
    <sheetDataSet>
      <sheetData sheetId="1">
        <row r="8">
          <cell r="E8">
            <v>15416.73769</v>
          </cell>
          <cell r="F8">
            <v>14500.942425792</v>
          </cell>
        </row>
        <row r="9">
          <cell r="E9">
            <v>11583.73495</v>
          </cell>
          <cell r="F9">
            <v>9624.400826000001</v>
          </cell>
        </row>
        <row r="10">
          <cell r="E10">
            <v>814.9968</v>
          </cell>
          <cell r="F10">
            <v>165.06</v>
          </cell>
        </row>
        <row r="13">
          <cell r="E13">
            <v>2254.04</v>
          </cell>
          <cell r="F13">
            <v>1523.2207230000001</v>
          </cell>
        </row>
        <row r="15">
          <cell r="E15">
            <v>6483.713</v>
          </cell>
          <cell r="F15">
            <v>5804.08</v>
          </cell>
          <cell r="G15">
            <v>5800</v>
          </cell>
        </row>
        <row r="34">
          <cell r="E34">
            <v>3833.00274</v>
          </cell>
          <cell r="F34">
            <v>4876.541599792</v>
          </cell>
        </row>
        <row r="48">
          <cell r="F48">
            <v>145.25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активы"/>
      <sheetName val="НВВ на содержание"/>
    </sheetNames>
    <sheetDataSet>
      <sheetData sheetId="1">
        <row r="8">
          <cell r="G8">
            <v>58222.52681759</v>
          </cell>
        </row>
        <row r="9">
          <cell r="G9">
            <v>15164.554361817269</v>
          </cell>
        </row>
        <row r="10">
          <cell r="G10">
            <v>2103.21849</v>
          </cell>
        </row>
        <row r="13">
          <cell r="G13">
            <v>3845.09259272727</v>
          </cell>
        </row>
        <row r="34">
          <cell r="G34">
            <v>43057.97245577273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3"/>
      <sheetName val="4"/>
      <sheetName val="5"/>
      <sheetName val="свод"/>
      <sheetName val="свод.v.2"/>
      <sheetName val="16"/>
      <sheetName val="17"/>
      <sheetName val="17.1"/>
      <sheetName val="17.2"/>
      <sheetName val="17.3"/>
      <sheetName val="17.4"/>
      <sheetName val="17.5"/>
      <sheetName val="24"/>
      <sheetName val="25"/>
      <sheetName val="P2.1"/>
      <sheetName val="P2.1.2"/>
      <sheetName val="P2.1.3"/>
      <sheetName val="P2.1.4"/>
      <sheetName val="P2.1.5"/>
      <sheetName val="P2.2"/>
      <sheetName val="P2.2.2"/>
      <sheetName val="P2.2.3"/>
      <sheetName val="P2.2.4"/>
      <sheetName val="P2.2.5"/>
      <sheetName val="15"/>
      <sheetName val="18.2"/>
      <sheetName val="21.3"/>
      <sheetName val="Индексация"/>
      <sheetName val="Расчет индексация"/>
      <sheetName val="Ф-1 (для АО-энерго)"/>
      <sheetName val="Ф-2 (для АО-энерго)"/>
    </sheetNames>
    <sheetDataSet>
      <sheetData sheetId="1">
        <row r="20">
          <cell r="J20">
            <v>0.75</v>
          </cell>
          <cell r="O20">
            <v>25.46</v>
          </cell>
        </row>
        <row r="22">
          <cell r="J22">
            <v>2543.87</v>
          </cell>
          <cell r="O22">
            <v>4106.08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Общая информация об организации"/>
      <sheetName val="Приложение №2"/>
      <sheetName val="Прил. №2 (Московская область)"/>
      <sheetName val="Прил. №5 (Московская область)"/>
      <sheetName val="Приложение №5"/>
      <sheetName val="Прилож2 Республика Башкортостан"/>
      <sheetName val="Прилож5 Республика Башкортостан"/>
      <sheetName val="ДПР Тульская область"/>
      <sheetName val="ДПР Волгоградская область"/>
      <sheetName val="ДПР Самарская область"/>
      <sheetName val="ДПР Саратовская область"/>
      <sheetName val="ДПР Воронежская область"/>
      <sheetName val="ДПР Ульяновская область"/>
      <sheetName val="ДПР Ивановская область"/>
    </sheetNames>
    <sheetDataSet>
      <sheetData sheetId="1">
        <row r="937">
          <cell r="F937">
            <v>460.6</v>
          </cell>
        </row>
        <row r="938">
          <cell r="F938">
            <v>3868470</v>
          </cell>
        </row>
        <row r="943">
          <cell r="F943">
            <v>2234950.1863589534</v>
          </cell>
        </row>
      </sheetData>
      <sheetData sheetId="2">
        <row r="10">
          <cell r="G10">
            <v>63333.994608284804</v>
          </cell>
        </row>
        <row r="25">
          <cell r="F25">
            <v>63994.14057412</v>
          </cell>
          <cell r="H25">
            <v>64466.35184381619</v>
          </cell>
          <cell r="I25">
            <v>65644.00336876884</v>
          </cell>
          <cell r="J25">
            <v>66868.76095471959</v>
          </cell>
        </row>
        <row r="26">
          <cell r="F26">
            <v>27220.12585412</v>
          </cell>
          <cell r="G26">
            <v>28308.9308882848</v>
          </cell>
          <cell r="H26">
            <v>29441.288123816194</v>
          </cell>
          <cell r="I26">
            <v>30618.939648768843</v>
          </cell>
          <cell r="J26">
            <v>31843.6972347196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расчет тарифа"/>
      <sheetName val="П.1.21 "/>
      <sheetName val="1.15"/>
      <sheetName val="2017 факт"/>
      <sheetName val="расчет аренды"/>
      <sheetName val="Расчет 2018 (Д+К)_Всего (март)"/>
      <sheetName val="Лист3"/>
      <sheetName val="стр.1"/>
      <sheetName val="Лист2"/>
    </sheetNames>
    <sheetDataSet>
      <sheetData sheetId="0">
        <row r="15">
          <cell r="E15">
            <v>2669.175022804034</v>
          </cell>
        </row>
        <row r="31">
          <cell r="C31">
            <v>1362153.8348601675</v>
          </cell>
          <cell r="D31">
            <v>1386507.9713764354</v>
          </cell>
          <cell r="E31">
            <v>1411836.273353354</v>
          </cell>
          <cell r="F31">
            <v>1438177.707409349</v>
          </cell>
        </row>
        <row r="32">
          <cell r="C32">
            <v>80.45957002370588</v>
          </cell>
          <cell r="D32">
            <v>83.67795282465411</v>
          </cell>
          <cell r="E32">
            <v>87.02507093764027</v>
          </cell>
          <cell r="F32">
            <v>90.5060737751459</v>
          </cell>
        </row>
        <row r="33">
          <cell r="C33">
            <v>2511.894384971622</v>
          </cell>
          <cell r="D33">
            <v>2558.5847265911766</v>
          </cell>
          <cell r="E33">
            <v>2607.1426818755135</v>
          </cell>
          <cell r="F33">
            <v>2657.642955371224</v>
          </cell>
        </row>
        <row r="45">
          <cell r="C45">
            <v>1362153.8348601675</v>
          </cell>
          <cell r="D45">
            <v>1386507.9713764354</v>
          </cell>
          <cell r="E45">
            <v>1411836.273353354</v>
          </cell>
          <cell r="F45">
            <v>1438177.707409349</v>
          </cell>
        </row>
        <row r="46">
          <cell r="C46">
            <v>80.45957002370588</v>
          </cell>
          <cell r="D46">
            <v>83.67795282465413</v>
          </cell>
          <cell r="E46">
            <v>87.02507093764028</v>
          </cell>
          <cell r="F46">
            <v>90.50607377514588</v>
          </cell>
        </row>
        <row r="47">
          <cell r="C47">
            <v>2644.6250330952025</v>
          </cell>
          <cell r="D47">
            <v>2693.688484301624</v>
          </cell>
          <cell r="F47">
            <v>2797.781502381169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018 котель.скорр"/>
      <sheetName val="2018"/>
      <sheetName val="Тарифы 2017 (2)"/>
      <sheetName val="Тарифы 2016"/>
      <sheetName val="Тарифы 2015 (2)"/>
      <sheetName val="Тарифы 2015 в ДО"/>
      <sheetName val="тр. стоков выпадающий"/>
      <sheetName val="Тарифы 2015"/>
      <sheetName val="Тарифы 2014 г.и смета электро"/>
      <sheetName val="ГДО"/>
      <sheetName val="Центрэнерго"/>
      <sheetName val="Трансгаз, подземрем"/>
      <sheetName val="Тарифы 2014 г."/>
    </sheetNames>
    <sheetDataSet>
      <sheetData sheetId="1">
        <row r="44">
          <cell r="T44">
            <v>20</v>
          </cell>
          <cell r="U44">
            <v>10</v>
          </cell>
        </row>
        <row r="45">
          <cell r="T45">
            <v>0.005</v>
          </cell>
          <cell r="U45">
            <v>0.01</v>
          </cell>
        </row>
        <row r="46">
          <cell r="T46">
            <v>0.11954000000000001</v>
          </cell>
          <cell r="U46">
            <v>0.46455</v>
          </cell>
        </row>
        <row r="47">
          <cell r="T47">
            <v>18.410400000000003</v>
          </cell>
          <cell r="U47">
            <v>13.93447</v>
          </cell>
        </row>
        <row r="48">
          <cell r="T48">
            <v>0.00447</v>
          </cell>
          <cell r="U48">
            <v>0.01099</v>
          </cell>
        </row>
        <row r="49">
          <cell r="T49">
            <v>0.03053</v>
          </cell>
          <cell r="U49">
            <v>0.030420000000000003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adm.energo.gazprom.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3"/>
  <sheetViews>
    <sheetView view="pageBreakPreview" zoomScaleSheetLayoutView="100" zoomScalePageLayoutView="0" workbookViewId="0" topLeftCell="A1">
      <selection activeCell="F18" sqref="F18"/>
    </sheetView>
  </sheetViews>
  <sheetFormatPr defaultColWidth="9.00390625" defaultRowHeight="12.75"/>
  <cols>
    <col min="1" max="1" width="30.25390625" style="1" customWidth="1"/>
    <col min="2" max="5" width="14.375" style="1" customWidth="1"/>
    <col min="6" max="6" width="24.625" style="1" customWidth="1"/>
    <col min="7" max="16384" width="9.125" style="1" customWidth="1"/>
  </cols>
  <sheetData>
    <row r="1" ht="55.5" customHeight="1">
      <c r="F1" s="66" t="s">
        <v>121</v>
      </c>
    </row>
    <row r="3" spans="1:6" ht="42.75" customHeight="1">
      <c r="A3" s="699" t="s">
        <v>122</v>
      </c>
      <c r="B3" s="699"/>
      <c r="C3" s="699"/>
      <c r="D3" s="699"/>
      <c r="E3" s="699"/>
      <c r="F3" s="699"/>
    </row>
    <row r="4" spans="1:6" ht="15.75">
      <c r="A4" s="67" t="s">
        <v>69</v>
      </c>
      <c r="B4" s="700" t="s">
        <v>123</v>
      </c>
      <c r="C4" s="700"/>
      <c r="D4" s="700"/>
      <c r="E4" s="700"/>
      <c r="F4" s="700"/>
    </row>
    <row r="5" spans="1:6" ht="15.75">
      <c r="A5" s="67" t="s">
        <v>70</v>
      </c>
      <c r="B5" s="700" t="s">
        <v>120</v>
      </c>
      <c r="C5" s="700"/>
      <c r="D5" s="700"/>
      <c r="E5" s="700"/>
      <c r="F5" s="700"/>
    </row>
    <row r="6" spans="1:6" ht="15.75">
      <c r="A6" s="67" t="s">
        <v>71</v>
      </c>
      <c r="B6" s="697" t="s">
        <v>124</v>
      </c>
      <c r="C6" s="697"/>
      <c r="D6" s="697"/>
      <c r="E6" s="697"/>
      <c r="F6" s="697"/>
    </row>
    <row r="7" spans="1:6" ht="15.75">
      <c r="A7" s="67" t="s">
        <v>72</v>
      </c>
      <c r="B7" s="697" t="s">
        <v>125</v>
      </c>
      <c r="C7" s="697"/>
      <c r="D7" s="697"/>
      <c r="E7" s="697"/>
      <c r="F7" s="697"/>
    </row>
    <row r="8" spans="1:6" ht="15.75">
      <c r="A8" s="67" t="s">
        <v>73</v>
      </c>
      <c r="B8" s="697">
        <v>7736186950</v>
      </c>
      <c r="C8" s="697"/>
      <c r="D8" s="697"/>
      <c r="E8" s="697"/>
      <c r="F8" s="697"/>
    </row>
    <row r="9" spans="1:6" ht="15.75">
      <c r="A9" s="67" t="s">
        <v>74</v>
      </c>
      <c r="B9" s="697">
        <v>773601001</v>
      </c>
      <c r="C9" s="697"/>
      <c r="D9" s="697"/>
      <c r="E9" s="697"/>
      <c r="F9" s="697"/>
    </row>
    <row r="10" spans="1:6" ht="15.75">
      <c r="A10" s="67" t="s">
        <v>75</v>
      </c>
      <c r="B10" s="697" t="s">
        <v>126</v>
      </c>
      <c r="C10" s="697"/>
      <c r="D10" s="697"/>
      <c r="E10" s="697"/>
      <c r="F10" s="697"/>
    </row>
    <row r="11" spans="1:6" ht="15.75">
      <c r="A11" s="67" t="s">
        <v>76</v>
      </c>
      <c r="B11" s="698" t="s">
        <v>81</v>
      </c>
      <c r="C11" s="697"/>
      <c r="D11" s="697"/>
      <c r="E11" s="697"/>
      <c r="F11" s="697"/>
    </row>
    <row r="12" spans="1:6" ht="15.75">
      <c r="A12" s="67" t="s">
        <v>77</v>
      </c>
      <c r="B12" s="697" t="s">
        <v>80</v>
      </c>
      <c r="C12" s="697"/>
      <c r="D12" s="697"/>
      <c r="E12" s="697"/>
      <c r="F12" s="697"/>
    </row>
    <row r="13" spans="1:6" ht="15.75">
      <c r="A13" s="67" t="s">
        <v>78</v>
      </c>
      <c r="B13" s="697" t="s">
        <v>79</v>
      </c>
      <c r="C13" s="697"/>
      <c r="D13" s="697"/>
      <c r="E13" s="697"/>
      <c r="F13" s="697"/>
    </row>
  </sheetData>
  <sheetProtection password="C6A3" sheet="1" objects="1" scenarios="1"/>
  <mergeCells count="11">
    <mergeCell ref="A3:F3"/>
    <mergeCell ref="B4:F4"/>
    <mergeCell ref="B5:F5"/>
    <mergeCell ref="B6:F6"/>
    <mergeCell ref="B7:F7"/>
    <mergeCell ref="B8:F8"/>
    <mergeCell ref="B9:F9"/>
    <mergeCell ref="B10:F10"/>
    <mergeCell ref="B11:F11"/>
    <mergeCell ref="B12:F12"/>
    <mergeCell ref="B13:F13"/>
  </mergeCells>
  <hyperlinks>
    <hyperlink ref="B11" r:id="rId1" display="info@adm.energo.gazprom.ru"/>
  </hyperlinks>
  <printOptions/>
  <pageMargins left="0.7" right="0.7" top="0.75" bottom="0.75" header="0.3" footer="0.3"/>
  <pageSetup fitToHeight="1" fitToWidth="1" orientation="landscape" paperSize="9" r:id="rId2"/>
</worksheet>
</file>

<file path=xl/worksheets/sheet10.xml><?xml version="1.0" encoding="utf-8"?>
<worksheet xmlns="http://schemas.openxmlformats.org/spreadsheetml/2006/main" xmlns:r="http://schemas.openxmlformats.org/officeDocument/2006/relationships">
  <dimension ref="A1:J14"/>
  <sheetViews>
    <sheetView view="pageBreakPreview" zoomScale="115" zoomScaleNormal="115" zoomScaleSheetLayoutView="115" zoomScalePageLayoutView="0" workbookViewId="0" topLeftCell="A1">
      <selection activeCell="C11" sqref="C11"/>
    </sheetView>
  </sheetViews>
  <sheetFormatPr defaultColWidth="9.00390625" defaultRowHeight="12.75"/>
  <cols>
    <col min="1" max="1" width="40.875" style="132" customWidth="1"/>
    <col min="2" max="2" width="9.125" style="132" customWidth="1"/>
    <col min="3" max="3" width="29.625" style="132" customWidth="1"/>
    <col min="4" max="4" width="20.375" style="132" customWidth="1"/>
    <col min="5" max="5" width="23.25390625" style="132" customWidth="1"/>
    <col min="6" max="6" width="23.625" style="132" customWidth="1"/>
    <col min="7" max="7" width="20.00390625" style="132" customWidth="1"/>
    <col min="8" max="8" width="23.375" style="132" customWidth="1"/>
    <col min="9" max="16384" width="9.125" style="132" customWidth="1"/>
  </cols>
  <sheetData>
    <row r="1" spans="1:10" ht="12.75">
      <c r="A1" s="836" t="s">
        <v>322</v>
      </c>
      <c r="B1" s="836"/>
      <c r="C1" s="836"/>
      <c r="D1" s="836"/>
      <c r="E1" s="836"/>
      <c r="F1" s="836"/>
      <c r="G1" s="836"/>
      <c r="I1" s="133"/>
      <c r="J1" s="133"/>
    </row>
    <row r="2" spans="1:10" ht="12.75">
      <c r="A2" s="400"/>
      <c r="B2" s="400"/>
      <c r="C2" s="400"/>
      <c r="D2" s="400"/>
      <c r="E2" s="400"/>
      <c r="F2" s="400"/>
      <c r="G2" s="400"/>
      <c r="I2" s="133"/>
      <c r="J2" s="133"/>
    </row>
    <row r="3" spans="1:10" ht="12.75">
      <c r="A3" s="836" t="s">
        <v>318</v>
      </c>
      <c r="B3" s="836"/>
      <c r="C3" s="836"/>
      <c r="I3" s="133"/>
      <c r="J3" s="133"/>
    </row>
    <row r="4" spans="9:10" ht="12.75">
      <c r="I4" s="133"/>
      <c r="J4" s="133"/>
    </row>
    <row r="5" spans="1:10" ht="12.75">
      <c r="A5" s="838" t="s">
        <v>158</v>
      </c>
      <c r="B5" s="838" t="s">
        <v>159</v>
      </c>
      <c r="C5" s="838" t="s">
        <v>160</v>
      </c>
      <c r="I5" s="133"/>
      <c r="J5" s="133"/>
    </row>
    <row r="6" spans="1:10" ht="12.75">
      <c r="A6" s="838"/>
      <c r="B6" s="838"/>
      <c r="C6" s="838"/>
      <c r="I6" s="133"/>
      <c r="J6" s="133"/>
    </row>
    <row r="7" spans="1:10" ht="12.75">
      <c r="A7" s="838"/>
      <c r="B7" s="838"/>
      <c r="C7" s="399" t="s">
        <v>161</v>
      </c>
      <c r="I7" s="133"/>
      <c r="J7" s="133"/>
    </row>
    <row r="8" spans="1:10" ht="12.75">
      <c r="A8" s="839"/>
      <c r="B8" s="399">
        <v>2018</v>
      </c>
      <c r="C8" s="136">
        <f>'[2]Приложение №2'!E345+'[2]Приложение №2'!E350</f>
        <v>136447.67</v>
      </c>
      <c r="I8" s="133"/>
      <c r="J8" s="133"/>
    </row>
    <row r="9" spans="1:10" ht="12.75">
      <c r="A9" s="840"/>
      <c r="B9" s="399">
        <v>2019</v>
      </c>
      <c r="C9" s="136">
        <f>'[2]Приложение №2'!F345+'[2]Приложение №2'!F350</f>
        <v>238345.48</v>
      </c>
      <c r="I9" s="133"/>
      <c r="J9" s="133"/>
    </row>
    <row r="10" spans="9:10" ht="12.75">
      <c r="I10" s="133"/>
      <c r="J10" s="133"/>
    </row>
    <row r="11" spans="1:10" ht="68.25" customHeight="1">
      <c r="A11" s="841" t="s">
        <v>162</v>
      </c>
      <c r="B11" s="399" t="s">
        <v>159</v>
      </c>
      <c r="C11" s="399" t="s">
        <v>163</v>
      </c>
      <c r="D11" s="399" t="s">
        <v>164</v>
      </c>
      <c r="E11" s="841" t="s">
        <v>165</v>
      </c>
      <c r="F11" s="399" t="s">
        <v>166</v>
      </c>
      <c r="G11" s="399" t="s">
        <v>319</v>
      </c>
      <c r="H11" s="399" t="s">
        <v>320</v>
      </c>
      <c r="I11" s="133"/>
      <c r="J11" s="133"/>
    </row>
    <row r="12" spans="1:10" ht="12.75">
      <c r="A12" s="843"/>
      <c r="B12" s="398"/>
      <c r="C12" s="398" t="s">
        <v>170</v>
      </c>
      <c r="D12" s="398" t="s">
        <v>171</v>
      </c>
      <c r="E12" s="843"/>
      <c r="F12" s="398" t="s">
        <v>171</v>
      </c>
      <c r="G12" s="398"/>
      <c r="H12" s="398"/>
      <c r="I12" s="133"/>
      <c r="J12" s="133"/>
    </row>
    <row r="13" spans="1:10" ht="12.75">
      <c r="A13" s="842"/>
      <c r="B13" s="399">
        <v>2018</v>
      </c>
      <c r="C13" s="144">
        <f>'[2]Приложение №2'!E345/1000</f>
        <v>49.02562</v>
      </c>
      <c r="D13" s="139">
        <v>1</v>
      </c>
      <c r="E13" s="398">
        <v>0.75</v>
      </c>
      <c r="F13" s="140">
        <v>0.0653</v>
      </c>
      <c r="G13" s="406">
        <v>0.0127</v>
      </c>
      <c r="H13" s="407">
        <v>1</v>
      </c>
      <c r="I13" s="133"/>
      <c r="J13" s="133"/>
    </row>
    <row r="14" spans="1:10" ht="12.75">
      <c r="A14" s="842"/>
      <c r="B14" s="398">
        <v>2019</v>
      </c>
      <c r="C14" s="144">
        <f>'[2]Приложение №2'!F345/1000</f>
        <v>109.04891</v>
      </c>
      <c r="D14" s="139">
        <v>1</v>
      </c>
      <c r="E14" s="398">
        <v>0.75</v>
      </c>
      <c r="F14" s="140">
        <v>0.0653</v>
      </c>
      <c r="G14" s="406">
        <v>0.0125</v>
      </c>
      <c r="H14" s="407">
        <v>1</v>
      </c>
      <c r="I14" s="133"/>
      <c r="J14" s="133"/>
    </row>
  </sheetData>
  <sheetProtection selectLockedCells="1" selectUnlockedCells="1"/>
  <mergeCells count="9">
    <mergeCell ref="A11:A12"/>
    <mergeCell ref="E11:E12"/>
    <mergeCell ref="A13:A14"/>
    <mergeCell ref="A1:G1"/>
    <mergeCell ref="A3:C3"/>
    <mergeCell ref="A5:A7"/>
    <mergeCell ref="B5:B7"/>
    <mergeCell ref="C5:C6"/>
    <mergeCell ref="A8:A9"/>
  </mergeCells>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J16"/>
  <sheetViews>
    <sheetView view="pageBreakPreview" zoomScale="115" zoomScaleNormal="115" zoomScaleSheetLayoutView="115" zoomScalePageLayoutView="0" workbookViewId="0" topLeftCell="A1">
      <selection activeCell="C14" sqref="C14:H16"/>
    </sheetView>
  </sheetViews>
  <sheetFormatPr defaultColWidth="9.00390625" defaultRowHeight="12.75"/>
  <cols>
    <col min="1" max="1" width="40.875" style="132" customWidth="1"/>
    <col min="2" max="2" width="9.125" style="132" customWidth="1"/>
    <col min="3" max="3" width="29.625" style="132" customWidth="1"/>
    <col min="4" max="4" width="20.375" style="132" customWidth="1"/>
    <col min="5" max="5" width="23.25390625" style="132" customWidth="1"/>
    <col min="6" max="6" width="23.625" style="132" customWidth="1"/>
    <col min="7" max="7" width="20.00390625" style="132" customWidth="1"/>
    <col min="8" max="8" width="23.375" style="132" customWidth="1"/>
    <col min="9" max="16384" width="9.125" style="132" customWidth="1"/>
  </cols>
  <sheetData>
    <row r="1" spans="1:10" ht="12.75">
      <c r="A1" s="836" t="s">
        <v>323</v>
      </c>
      <c r="B1" s="836"/>
      <c r="C1" s="836"/>
      <c r="D1" s="836"/>
      <c r="E1" s="836"/>
      <c r="F1" s="836"/>
      <c r="G1" s="836"/>
      <c r="I1" s="133"/>
      <c r="J1" s="133"/>
    </row>
    <row r="2" spans="1:10" ht="12.75">
      <c r="A2" s="400"/>
      <c r="B2" s="400"/>
      <c r="C2" s="400"/>
      <c r="D2" s="400"/>
      <c r="E2" s="400"/>
      <c r="F2" s="400"/>
      <c r="G2" s="400"/>
      <c r="I2" s="133"/>
      <c r="J2" s="133"/>
    </row>
    <row r="3" spans="1:10" ht="12.75">
      <c r="A3" s="836" t="s">
        <v>318</v>
      </c>
      <c r="B3" s="836"/>
      <c r="C3" s="836"/>
      <c r="I3" s="133"/>
      <c r="J3" s="133"/>
    </row>
    <row r="4" spans="9:10" ht="12.75">
      <c r="I4" s="133"/>
      <c r="J4" s="133"/>
    </row>
    <row r="5" spans="1:10" ht="12.75">
      <c r="A5" s="838" t="s">
        <v>158</v>
      </c>
      <c r="B5" s="838" t="s">
        <v>159</v>
      </c>
      <c r="C5" s="838" t="s">
        <v>160</v>
      </c>
      <c r="I5" s="133"/>
      <c r="J5" s="133"/>
    </row>
    <row r="6" spans="1:10" ht="12.75">
      <c r="A6" s="838"/>
      <c r="B6" s="838"/>
      <c r="C6" s="838"/>
      <c r="I6" s="133"/>
      <c r="J6" s="133"/>
    </row>
    <row r="7" spans="1:10" ht="12.75">
      <c r="A7" s="838"/>
      <c r="B7" s="838"/>
      <c r="C7" s="399" t="s">
        <v>161</v>
      </c>
      <c r="I7" s="133"/>
      <c r="J7" s="133"/>
    </row>
    <row r="8" spans="1:10" ht="12.75">
      <c r="A8" s="839" t="s">
        <v>286</v>
      </c>
      <c r="B8" s="399">
        <v>2018</v>
      </c>
      <c r="C8" s="411">
        <v>43202.14</v>
      </c>
      <c r="I8" s="133"/>
      <c r="J8" s="133"/>
    </row>
    <row r="9" spans="1:10" ht="12.75">
      <c r="A9" s="839"/>
      <c r="B9" s="399">
        <v>2019</v>
      </c>
      <c r="C9" s="411">
        <v>78376.88650000001</v>
      </c>
      <c r="I9" s="133"/>
      <c r="J9" s="133"/>
    </row>
    <row r="10" spans="1:10" ht="12.75">
      <c r="A10" s="840"/>
      <c r="B10" s="399">
        <v>2020</v>
      </c>
      <c r="C10" s="411">
        <v>82273.65999999999</v>
      </c>
      <c r="I10" s="133"/>
      <c r="J10" s="133"/>
    </row>
    <row r="11" spans="9:10" ht="12.75">
      <c r="I11" s="133"/>
      <c r="J11" s="133"/>
    </row>
    <row r="12" spans="1:10" ht="68.25" customHeight="1">
      <c r="A12" s="841" t="s">
        <v>162</v>
      </c>
      <c r="B12" s="399" t="s">
        <v>159</v>
      </c>
      <c r="C12" s="399" t="s">
        <v>163</v>
      </c>
      <c r="D12" s="399" t="s">
        <v>164</v>
      </c>
      <c r="E12" s="841" t="s">
        <v>165</v>
      </c>
      <c r="F12" s="399" t="s">
        <v>166</v>
      </c>
      <c r="G12" s="399" t="s">
        <v>319</v>
      </c>
      <c r="H12" s="399" t="s">
        <v>320</v>
      </c>
      <c r="I12" s="133"/>
      <c r="J12" s="133"/>
    </row>
    <row r="13" spans="1:10" ht="12.75">
      <c r="A13" s="843"/>
      <c r="B13" s="398"/>
      <c r="C13" s="398" t="s">
        <v>170</v>
      </c>
      <c r="D13" s="398" t="s">
        <v>171</v>
      </c>
      <c r="E13" s="843"/>
      <c r="F13" s="398" t="s">
        <v>171</v>
      </c>
      <c r="G13" s="398"/>
      <c r="H13" s="398"/>
      <c r="I13" s="133"/>
      <c r="J13" s="133"/>
    </row>
    <row r="14" spans="1:10" ht="12.75">
      <c r="A14" s="838" t="s">
        <v>324</v>
      </c>
      <c r="B14" s="398">
        <v>2018</v>
      </c>
      <c r="C14" s="136">
        <v>8.45</v>
      </c>
      <c r="D14" s="139">
        <v>3</v>
      </c>
      <c r="E14" s="398">
        <v>0.75</v>
      </c>
      <c r="F14" s="140">
        <v>0.0412</v>
      </c>
      <c r="G14" s="406">
        <v>0.0467</v>
      </c>
      <c r="H14" s="407">
        <v>1</v>
      </c>
      <c r="I14" s="133"/>
      <c r="J14" s="133"/>
    </row>
    <row r="15" spans="1:10" ht="12.75">
      <c r="A15" s="842"/>
      <c r="B15" s="399">
        <v>2019</v>
      </c>
      <c r="C15" s="412">
        <v>27.873969999999996</v>
      </c>
      <c r="D15" s="139">
        <v>3</v>
      </c>
      <c r="E15" s="398">
        <v>0.75</v>
      </c>
      <c r="F15" s="140">
        <v>0.0412</v>
      </c>
      <c r="G15" s="406">
        <v>0.0459</v>
      </c>
      <c r="H15" s="407">
        <v>1</v>
      </c>
      <c r="I15" s="133"/>
      <c r="J15" s="133"/>
    </row>
    <row r="16" spans="1:10" ht="12.75">
      <c r="A16" s="842"/>
      <c r="B16" s="398">
        <v>2020</v>
      </c>
      <c r="C16" s="412">
        <v>24.69565</v>
      </c>
      <c r="D16" s="139">
        <v>3</v>
      </c>
      <c r="E16" s="398">
        <v>0.75</v>
      </c>
      <c r="F16" s="140">
        <v>0.0412</v>
      </c>
      <c r="G16" s="406">
        <v>0.04510000000000001</v>
      </c>
      <c r="H16" s="407">
        <v>1</v>
      </c>
      <c r="I16" s="133"/>
      <c r="J16" s="133"/>
    </row>
  </sheetData>
  <sheetProtection selectLockedCells="1" selectUnlockedCells="1"/>
  <mergeCells count="9">
    <mergeCell ref="A12:A13"/>
    <mergeCell ref="E12:E13"/>
    <mergeCell ref="A14:A16"/>
    <mergeCell ref="A1:G1"/>
    <mergeCell ref="A3:C3"/>
    <mergeCell ref="A5:A7"/>
    <mergeCell ref="B5:B7"/>
    <mergeCell ref="C5:C6"/>
    <mergeCell ref="A8:A10"/>
  </mergeCells>
  <printOptions/>
  <pageMargins left="0.7" right="0.7" top="0.75" bottom="0.75" header="0.3" footer="0.3"/>
  <pageSetup orientation="portrait" paperSize="9" r:id="rId1"/>
</worksheet>
</file>

<file path=xl/worksheets/sheet12.xml><?xml version="1.0" encoding="utf-8"?>
<worksheet xmlns="http://schemas.openxmlformats.org/spreadsheetml/2006/main" xmlns:r="http://schemas.openxmlformats.org/officeDocument/2006/relationships">
  <dimension ref="A1:J14"/>
  <sheetViews>
    <sheetView view="pageBreakPreview" zoomScale="115" zoomScaleNormal="115" zoomScaleSheetLayoutView="115" zoomScalePageLayoutView="0" workbookViewId="0" topLeftCell="A1">
      <selection activeCell="E24" sqref="E24"/>
    </sheetView>
  </sheetViews>
  <sheetFormatPr defaultColWidth="9.00390625" defaultRowHeight="12.75"/>
  <cols>
    <col min="1" max="1" width="40.875" style="132" customWidth="1"/>
    <col min="2" max="2" width="9.125" style="132" customWidth="1"/>
    <col min="3" max="3" width="29.625" style="132" customWidth="1"/>
    <col min="4" max="4" width="20.375" style="132" customWidth="1"/>
    <col min="5" max="5" width="23.25390625" style="132" customWidth="1"/>
    <col min="6" max="6" width="23.625" style="132" customWidth="1"/>
    <col min="7" max="7" width="20.00390625" style="132" customWidth="1"/>
    <col min="8" max="8" width="23.375" style="132" customWidth="1"/>
    <col min="9" max="16384" width="9.125" style="132" customWidth="1"/>
  </cols>
  <sheetData>
    <row r="1" spans="1:10" ht="12.75">
      <c r="A1" s="836" t="s">
        <v>325</v>
      </c>
      <c r="B1" s="836"/>
      <c r="C1" s="836"/>
      <c r="D1" s="836"/>
      <c r="E1" s="836"/>
      <c r="F1" s="836"/>
      <c r="G1" s="836"/>
      <c r="I1" s="133"/>
      <c r="J1" s="133"/>
    </row>
    <row r="2" spans="1:10" ht="12.75">
      <c r="A2" s="400"/>
      <c r="B2" s="400"/>
      <c r="C2" s="400"/>
      <c r="D2" s="400"/>
      <c r="E2" s="400"/>
      <c r="F2" s="400"/>
      <c r="G2" s="400"/>
      <c r="I2" s="133"/>
      <c r="J2" s="133"/>
    </row>
    <row r="3" spans="1:10" ht="12.75">
      <c r="A3" s="836" t="s">
        <v>318</v>
      </c>
      <c r="B3" s="836"/>
      <c r="C3" s="836"/>
      <c r="I3" s="133"/>
      <c r="J3" s="133"/>
    </row>
    <row r="4" spans="9:10" ht="12.75">
      <c r="I4" s="133"/>
      <c r="J4" s="133"/>
    </row>
    <row r="5" spans="1:10" ht="12.75">
      <c r="A5" s="838" t="s">
        <v>158</v>
      </c>
      <c r="B5" s="838" t="s">
        <v>159</v>
      </c>
      <c r="C5" s="838" t="s">
        <v>160</v>
      </c>
      <c r="I5" s="133"/>
      <c r="J5" s="133"/>
    </row>
    <row r="6" spans="1:10" ht="12.75">
      <c r="A6" s="838"/>
      <c r="B6" s="838"/>
      <c r="C6" s="838"/>
      <c r="I6" s="133"/>
      <c r="J6" s="133"/>
    </row>
    <row r="7" spans="1:10" ht="12.75">
      <c r="A7" s="838"/>
      <c r="B7" s="838"/>
      <c r="C7" s="399" t="s">
        <v>161</v>
      </c>
      <c r="I7" s="133"/>
      <c r="J7" s="133"/>
    </row>
    <row r="8" spans="1:10" ht="12.75">
      <c r="A8" s="839"/>
      <c r="B8" s="399">
        <v>2018</v>
      </c>
      <c r="C8" s="411">
        <v>29116.98</v>
      </c>
      <c r="I8" s="133"/>
      <c r="J8" s="133"/>
    </row>
    <row r="9" spans="1:10" ht="12.75">
      <c r="A9" s="840"/>
      <c r="B9" s="399">
        <v>2019</v>
      </c>
      <c r="C9" s="411">
        <v>39963.40991</v>
      </c>
      <c r="I9" s="133"/>
      <c r="J9" s="133"/>
    </row>
    <row r="10" spans="9:10" ht="12.75">
      <c r="I10" s="133"/>
      <c r="J10" s="133"/>
    </row>
    <row r="11" spans="1:10" ht="68.25" customHeight="1">
      <c r="A11" s="841" t="s">
        <v>162</v>
      </c>
      <c r="B11" s="399" t="s">
        <v>159</v>
      </c>
      <c r="C11" s="399" t="s">
        <v>163</v>
      </c>
      <c r="D11" s="399" t="s">
        <v>164</v>
      </c>
      <c r="E11" s="841" t="s">
        <v>165</v>
      </c>
      <c r="F11" s="399" t="s">
        <v>166</v>
      </c>
      <c r="G11" s="399" t="s">
        <v>319</v>
      </c>
      <c r="H11" s="399" t="s">
        <v>320</v>
      </c>
      <c r="I11" s="133"/>
      <c r="J11" s="133"/>
    </row>
    <row r="12" spans="1:10" ht="12.75">
      <c r="A12" s="843"/>
      <c r="B12" s="398"/>
      <c r="C12" s="398" t="s">
        <v>170</v>
      </c>
      <c r="D12" s="398" t="s">
        <v>171</v>
      </c>
      <c r="E12" s="843"/>
      <c r="F12" s="398" t="s">
        <v>171</v>
      </c>
      <c r="G12" s="398"/>
      <c r="H12" s="398"/>
      <c r="I12" s="133"/>
      <c r="J12" s="133"/>
    </row>
    <row r="13" spans="1:10" ht="12.75">
      <c r="A13" s="842"/>
      <c r="B13" s="399">
        <v>2018</v>
      </c>
      <c r="C13" s="403">
        <v>8.88739</v>
      </c>
      <c r="D13" s="139">
        <v>3</v>
      </c>
      <c r="E13" s="398">
        <v>0.75</v>
      </c>
      <c r="F13" s="405">
        <v>0.0322</v>
      </c>
      <c r="G13" s="406">
        <v>0.0467</v>
      </c>
      <c r="H13" s="407">
        <v>1</v>
      </c>
      <c r="I13" s="133"/>
      <c r="J13" s="133"/>
    </row>
    <row r="14" spans="1:10" ht="12.75">
      <c r="A14" s="842"/>
      <c r="B14" s="398">
        <v>2019</v>
      </c>
      <c r="C14" s="403">
        <v>16.35601262</v>
      </c>
      <c r="D14" s="139">
        <v>3</v>
      </c>
      <c r="E14" s="398">
        <v>0.75</v>
      </c>
      <c r="F14" s="405">
        <v>0.0322</v>
      </c>
      <c r="G14" s="406">
        <v>0.0459</v>
      </c>
      <c r="H14" s="407">
        <v>1</v>
      </c>
      <c r="I14" s="133"/>
      <c r="J14" s="133"/>
    </row>
  </sheetData>
  <sheetProtection selectLockedCells="1" selectUnlockedCells="1"/>
  <mergeCells count="9">
    <mergeCell ref="A11:A12"/>
    <mergeCell ref="E11:E12"/>
    <mergeCell ref="A13:A14"/>
    <mergeCell ref="A1:G1"/>
    <mergeCell ref="A3:C3"/>
    <mergeCell ref="A5:A7"/>
    <mergeCell ref="B5:B7"/>
    <mergeCell ref="C5:C6"/>
    <mergeCell ref="A8:A9"/>
  </mergeCell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J14"/>
  <sheetViews>
    <sheetView view="pageBreakPreview" zoomScale="115" zoomScaleNormal="115" zoomScaleSheetLayoutView="115" zoomScalePageLayoutView="0" workbookViewId="0" topLeftCell="A1">
      <selection activeCell="F22" sqref="F22"/>
    </sheetView>
  </sheetViews>
  <sheetFormatPr defaultColWidth="9.00390625" defaultRowHeight="12.75"/>
  <cols>
    <col min="1" max="1" width="40.875" style="132" customWidth="1"/>
    <col min="2" max="2" width="9.125" style="132" customWidth="1"/>
    <col min="3" max="3" width="29.625" style="132" customWidth="1"/>
    <col min="4" max="4" width="20.375" style="132" customWidth="1"/>
    <col min="5" max="5" width="23.25390625" style="132" customWidth="1"/>
    <col min="6" max="6" width="23.625" style="132" customWidth="1"/>
    <col min="7" max="7" width="20.00390625" style="132" customWidth="1"/>
    <col min="8" max="8" width="23.375" style="132" customWidth="1"/>
    <col min="9" max="16384" width="9.125" style="132" customWidth="1"/>
  </cols>
  <sheetData>
    <row r="1" spans="1:10" ht="12.75">
      <c r="A1" s="836" t="s">
        <v>326</v>
      </c>
      <c r="B1" s="836"/>
      <c r="C1" s="836"/>
      <c r="D1" s="836"/>
      <c r="E1" s="836"/>
      <c r="F1" s="836"/>
      <c r="G1" s="836"/>
      <c r="I1" s="133"/>
      <c r="J1" s="133"/>
    </row>
    <row r="2" spans="1:10" ht="12.75">
      <c r="A2" s="400"/>
      <c r="B2" s="400"/>
      <c r="C2" s="400"/>
      <c r="D2" s="400"/>
      <c r="E2" s="400"/>
      <c r="F2" s="400"/>
      <c r="G2" s="400"/>
      <c r="I2" s="133"/>
      <c r="J2" s="133"/>
    </row>
    <row r="3" spans="1:10" ht="12.75">
      <c r="A3" s="836" t="s">
        <v>318</v>
      </c>
      <c r="B3" s="836"/>
      <c r="C3" s="836"/>
      <c r="I3" s="133"/>
      <c r="J3" s="133"/>
    </row>
    <row r="4" spans="9:10" ht="12.75">
      <c r="I4" s="133"/>
      <c r="J4" s="133"/>
    </row>
    <row r="5" spans="1:10" ht="12.75">
      <c r="A5" s="838" t="s">
        <v>158</v>
      </c>
      <c r="B5" s="838" t="s">
        <v>159</v>
      </c>
      <c r="C5" s="838" t="s">
        <v>160</v>
      </c>
      <c r="I5" s="133"/>
      <c r="J5" s="133"/>
    </row>
    <row r="6" spans="1:10" ht="12.75">
      <c r="A6" s="838"/>
      <c r="B6" s="838"/>
      <c r="C6" s="838"/>
      <c r="I6" s="133"/>
      <c r="J6" s="133"/>
    </row>
    <row r="7" spans="1:10" ht="12.75">
      <c r="A7" s="838"/>
      <c r="B7" s="838"/>
      <c r="C7" s="399" t="s">
        <v>161</v>
      </c>
      <c r="I7" s="133"/>
      <c r="J7" s="133"/>
    </row>
    <row r="8" spans="1:10" ht="12.75">
      <c r="A8" s="839"/>
      <c r="B8" s="399">
        <v>2018</v>
      </c>
      <c r="C8" s="136">
        <v>29116.98</v>
      </c>
      <c r="I8" s="133"/>
      <c r="J8" s="133"/>
    </row>
    <row r="9" spans="1:10" ht="12.75">
      <c r="A9" s="839"/>
      <c r="B9" s="399">
        <v>2019</v>
      </c>
      <c r="C9" s="136">
        <v>39963.40991</v>
      </c>
      <c r="I9" s="133"/>
      <c r="J9" s="133"/>
    </row>
    <row r="10" spans="9:10" ht="12.75">
      <c r="I10" s="133"/>
      <c r="J10" s="133"/>
    </row>
    <row r="11" spans="1:10" ht="68.25" customHeight="1">
      <c r="A11" s="841" t="s">
        <v>162</v>
      </c>
      <c r="B11" s="399" t="s">
        <v>159</v>
      </c>
      <c r="C11" s="399" t="s">
        <v>163</v>
      </c>
      <c r="D11" s="399" t="s">
        <v>164</v>
      </c>
      <c r="E11" s="841" t="s">
        <v>165</v>
      </c>
      <c r="F11" s="399" t="s">
        <v>166</v>
      </c>
      <c r="G11" s="399" t="s">
        <v>319</v>
      </c>
      <c r="H11" s="399" t="s">
        <v>320</v>
      </c>
      <c r="I11" s="133"/>
      <c r="J11" s="133"/>
    </row>
    <row r="12" spans="1:10" ht="12.75">
      <c r="A12" s="843"/>
      <c r="B12" s="398"/>
      <c r="C12" s="398" t="s">
        <v>170</v>
      </c>
      <c r="D12" s="398" t="s">
        <v>171</v>
      </c>
      <c r="E12" s="843"/>
      <c r="F12" s="398" t="s">
        <v>171</v>
      </c>
      <c r="G12" s="398"/>
      <c r="H12" s="398"/>
      <c r="I12" s="133"/>
      <c r="J12" s="133"/>
    </row>
    <row r="13" spans="1:10" ht="12.75">
      <c r="A13" s="838"/>
      <c r="B13" s="399">
        <v>2018</v>
      </c>
      <c r="C13" s="144">
        <v>8.88739</v>
      </c>
      <c r="D13" s="413">
        <v>3</v>
      </c>
      <c r="E13" s="398">
        <v>0.75</v>
      </c>
      <c r="F13" s="140">
        <v>0.0322</v>
      </c>
      <c r="G13" s="407">
        <v>0.0467</v>
      </c>
      <c r="H13" s="407">
        <v>1</v>
      </c>
      <c r="I13" s="133"/>
      <c r="J13" s="133"/>
    </row>
    <row r="14" spans="1:10" ht="12.75">
      <c r="A14" s="838"/>
      <c r="B14" s="398">
        <v>2019</v>
      </c>
      <c r="C14" s="144">
        <v>16.35601262</v>
      </c>
      <c r="D14" s="413">
        <v>3</v>
      </c>
      <c r="E14" s="398">
        <v>0.75</v>
      </c>
      <c r="F14" s="140">
        <v>0.0322</v>
      </c>
      <c r="G14" s="407">
        <v>0.0459</v>
      </c>
      <c r="H14" s="407">
        <v>1</v>
      </c>
      <c r="I14" s="133"/>
      <c r="J14" s="133"/>
    </row>
  </sheetData>
  <sheetProtection selectLockedCells="1" selectUnlockedCells="1"/>
  <mergeCells count="9">
    <mergeCell ref="A11:A12"/>
    <mergeCell ref="E11:E12"/>
    <mergeCell ref="A13:A14"/>
    <mergeCell ref="A1:G1"/>
    <mergeCell ref="A3:C3"/>
    <mergeCell ref="A5:A7"/>
    <mergeCell ref="B5:B7"/>
    <mergeCell ref="C5:C6"/>
    <mergeCell ref="A8:A9"/>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I1507"/>
  <sheetViews>
    <sheetView tabSelected="1" view="pageBreakPreview" zoomScale="70" zoomScaleNormal="55" zoomScaleSheetLayoutView="70" workbookViewId="0" topLeftCell="A1">
      <pane ySplit="2" topLeftCell="A830" activePane="bottomLeft" state="frozen"/>
      <selection pane="topLeft" activeCell="A1" sqref="A1"/>
      <selection pane="bottomLeft" activeCell="F848" sqref="F848"/>
    </sheetView>
  </sheetViews>
  <sheetFormatPr defaultColWidth="9.00390625" defaultRowHeight="12.75"/>
  <cols>
    <col min="1" max="1" width="6.625" style="3" customWidth="1"/>
    <col min="2" max="2" width="111.375" style="3" customWidth="1"/>
    <col min="3" max="3" width="24.375" style="3" customWidth="1"/>
    <col min="4" max="4" width="70.75390625" style="3" customWidth="1"/>
    <col min="5" max="5" width="65.625" style="3" customWidth="1"/>
    <col min="6" max="6" width="67.25390625" style="3" customWidth="1"/>
    <col min="7" max="7" width="3.875" style="3" customWidth="1"/>
    <col min="8" max="8" width="56.875" style="3" customWidth="1"/>
    <col min="9" max="9" width="54.375" style="3" customWidth="1"/>
    <col min="10" max="16384" width="9.125" style="3" customWidth="1"/>
  </cols>
  <sheetData>
    <row r="1" spans="1:9" ht="66" customHeight="1" thickBot="1">
      <c r="A1" s="713" t="s">
        <v>127</v>
      </c>
      <c r="B1" s="714"/>
      <c r="C1" s="714"/>
      <c r="D1" s="714"/>
      <c r="E1" s="714"/>
      <c r="F1" s="715"/>
      <c r="H1" s="6" t="s">
        <v>65</v>
      </c>
      <c r="I1" s="2" t="s">
        <v>67</v>
      </c>
    </row>
    <row r="2" spans="1:9" ht="69" customHeight="1" thickBot="1">
      <c r="A2" s="710" t="s">
        <v>63</v>
      </c>
      <c r="B2" s="711"/>
      <c r="C2" s="711"/>
      <c r="D2" s="711"/>
      <c r="E2" s="711"/>
      <c r="F2" s="712"/>
      <c r="H2" s="7" t="s">
        <v>66</v>
      </c>
      <c r="I2" s="7" t="s">
        <v>68</v>
      </c>
    </row>
    <row r="3" spans="1:9" ht="21" thickBot="1">
      <c r="A3" s="710"/>
      <c r="B3" s="711"/>
      <c r="C3" s="711"/>
      <c r="D3" s="711"/>
      <c r="E3" s="711"/>
      <c r="F3" s="712"/>
      <c r="H3" s="8"/>
      <c r="I3" s="8"/>
    </row>
    <row r="4" spans="1:6" ht="21" thickBot="1">
      <c r="A4" s="716"/>
      <c r="B4" s="717"/>
      <c r="C4" s="717"/>
      <c r="D4" s="717"/>
      <c r="E4" s="717"/>
      <c r="F4" s="718"/>
    </row>
    <row r="5" spans="1:6" ht="21" thickBot="1">
      <c r="A5" s="704" t="s">
        <v>111</v>
      </c>
      <c r="B5" s="705"/>
      <c r="C5" s="705"/>
      <c r="D5" s="705"/>
      <c r="E5" s="705"/>
      <c r="F5" s="706"/>
    </row>
    <row r="6" spans="1:6" ht="21" thickBot="1">
      <c r="A6" s="707" t="s">
        <v>112</v>
      </c>
      <c r="B6" s="708"/>
      <c r="C6" s="708"/>
      <c r="D6" s="708"/>
      <c r="E6" s="708"/>
      <c r="F6" s="709"/>
    </row>
    <row r="7" spans="1:6" ht="32.25" thickBot="1">
      <c r="A7" s="9" t="s">
        <v>53</v>
      </c>
      <c r="B7" s="10" t="s">
        <v>0</v>
      </c>
      <c r="C7" s="10" t="s">
        <v>1</v>
      </c>
      <c r="D7" s="10" t="s">
        <v>55</v>
      </c>
      <c r="E7" s="10" t="s">
        <v>100</v>
      </c>
      <c r="F7" s="11" t="s">
        <v>54</v>
      </c>
    </row>
    <row r="8" spans="1:6" ht="16.5" thickBot="1">
      <c r="A8" s="9"/>
      <c r="B8" s="10"/>
      <c r="C8" s="10"/>
      <c r="D8" s="10">
        <v>2017</v>
      </c>
      <c r="E8" s="10">
        <v>2018</v>
      </c>
      <c r="F8" s="11">
        <v>2019</v>
      </c>
    </row>
    <row r="9" spans="1:6" ht="15.75">
      <c r="A9" s="24" t="s">
        <v>2</v>
      </c>
      <c r="B9" s="25" t="s">
        <v>3</v>
      </c>
      <c r="C9" s="26"/>
      <c r="D9" s="31"/>
      <c r="E9" s="31"/>
      <c r="F9" s="32"/>
    </row>
    <row r="10" spans="1:6" ht="15.75">
      <c r="A10" s="12" t="s">
        <v>4</v>
      </c>
      <c r="B10" s="13" t="s">
        <v>5</v>
      </c>
      <c r="C10" s="14" t="s">
        <v>6</v>
      </c>
      <c r="D10" s="109">
        <v>23721316</v>
      </c>
      <c r="E10" s="109">
        <v>23620349.16528148</v>
      </c>
      <c r="F10" s="111">
        <v>23177894.5398355</v>
      </c>
    </row>
    <row r="11" spans="1:6" ht="15.75">
      <c r="A11" s="12" t="s">
        <v>7</v>
      </c>
      <c r="B11" s="13" t="s">
        <v>8</v>
      </c>
      <c r="C11" s="14" t="s">
        <v>6</v>
      </c>
      <c r="D11" s="109">
        <v>1617149</v>
      </c>
      <c r="E11" s="109">
        <v>-224974.69979046332</v>
      </c>
      <c r="F11" s="111">
        <v>-131444.42722032894</v>
      </c>
    </row>
    <row r="12" spans="1:6" ht="15.75">
      <c r="A12" s="12" t="s">
        <v>9</v>
      </c>
      <c r="B12" s="13" t="s">
        <v>10</v>
      </c>
      <c r="C12" s="14" t="s">
        <v>6</v>
      </c>
      <c r="D12" s="109">
        <v>2390655</v>
      </c>
      <c r="E12" s="109">
        <v>444133.36172148935</v>
      </c>
      <c r="F12" s="111">
        <v>314062.789079671</v>
      </c>
    </row>
    <row r="13" spans="1:6" ht="15.75">
      <c r="A13" s="12" t="s">
        <v>11</v>
      </c>
      <c r="B13" s="13" t="s">
        <v>12</v>
      </c>
      <c r="C13" s="14" t="s">
        <v>6</v>
      </c>
      <c r="D13" s="109">
        <v>1537900</v>
      </c>
      <c r="E13" s="109">
        <v>176426.01320762932</v>
      </c>
      <c r="F13" s="111">
        <v>46355.789079671005</v>
      </c>
    </row>
    <row r="14" spans="1:6" ht="15.75">
      <c r="A14" s="12" t="s">
        <v>13</v>
      </c>
      <c r="B14" s="13" t="s">
        <v>14</v>
      </c>
      <c r="C14" s="14"/>
      <c r="D14" s="109"/>
      <c r="E14" s="109"/>
      <c r="F14" s="111"/>
    </row>
    <row r="15" spans="1:6" ht="47.25">
      <c r="A15" s="12" t="s">
        <v>15</v>
      </c>
      <c r="B15" s="13" t="s">
        <v>59</v>
      </c>
      <c r="C15" s="14" t="s">
        <v>16</v>
      </c>
      <c r="D15" s="109"/>
      <c r="E15" s="110"/>
      <c r="F15" s="111"/>
    </row>
    <row r="16" spans="1:6" ht="31.5">
      <c r="A16" s="12" t="s">
        <v>17</v>
      </c>
      <c r="B16" s="13" t="s">
        <v>58</v>
      </c>
      <c r="C16" s="14"/>
      <c r="D16" s="33"/>
      <c r="E16" s="33"/>
      <c r="F16" s="34"/>
    </row>
    <row r="17" spans="1:6" ht="15.75">
      <c r="A17" s="12" t="s">
        <v>18</v>
      </c>
      <c r="B17" s="13" t="s">
        <v>101</v>
      </c>
      <c r="C17" s="14" t="s">
        <v>19</v>
      </c>
      <c r="D17" s="33"/>
      <c r="E17" s="33"/>
      <c r="F17" s="34"/>
    </row>
    <row r="18" spans="1:6" ht="15.75">
      <c r="A18" s="12" t="s">
        <v>20</v>
      </c>
      <c r="B18" s="13" t="s">
        <v>102</v>
      </c>
      <c r="C18" s="14" t="s">
        <v>21</v>
      </c>
      <c r="D18" s="33"/>
      <c r="E18" s="33"/>
      <c r="F18" s="34"/>
    </row>
    <row r="19" spans="1:6" ht="15.75">
      <c r="A19" s="17" t="s">
        <v>22</v>
      </c>
      <c r="B19" s="18" t="s">
        <v>103</v>
      </c>
      <c r="C19" s="19" t="s">
        <v>19</v>
      </c>
      <c r="D19" s="27">
        <v>618.68</v>
      </c>
      <c r="E19" s="27">
        <v>488.2849172448625</v>
      </c>
      <c r="F19" s="28">
        <v>501.55999999999995</v>
      </c>
    </row>
    <row r="20" spans="1:6" ht="31.5">
      <c r="A20" s="12" t="s">
        <v>56</v>
      </c>
      <c r="B20" s="13" t="s">
        <v>110</v>
      </c>
      <c r="C20" s="14" t="s">
        <v>57</v>
      </c>
      <c r="D20" s="29">
        <v>4843616.03</v>
      </c>
      <c r="E20" s="29">
        <v>4088772.1899999995</v>
      </c>
      <c r="F20" s="30">
        <v>4251509.999999999</v>
      </c>
    </row>
    <row r="21" spans="1:6" ht="15.75">
      <c r="A21" s="12" t="s">
        <v>24</v>
      </c>
      <c r="B21" s="13" t="s">
        <v>104</v>
      </c>
      <c r="C21" s="14" t="s">
        <v>23</v>
      </c>
      <c r="D21" s="15">
        <v>64402.515</v>
      </c>
      <c r="E21" s="15">
        <v>65518.743</v>
      </c>
      <c r="F21" s="16">
        <v>65258.691</v>
      </c>
    </row>
    <row r="22" spans="1:6" ht="248.25" customHeight="1">
      <c r="A22" s="12" t="s">
        <v>25</v>
      </c>
      <c r="B22" s="13" t="s">
        <v>98</v>
      </c>
      <c r="C22" s="14" t="s">
        <v>16</v>
      </c>
      <c r="D22" s="41" t="s">
        <v>113</v>
      </c>
      <c r="E22" s="39" t="s">
        <v>114</v>
      </c>
      <c r="F22" s="40" t="s">
        <v>114</v>
      </c>
    </row>
    <row r="23" spans="1:6" ht="15.75">
      <c r="A23" s="12" t="s">
        <v>26</v>
      </c>
      <c r="B23" s="13" t="s">
        <v>99</v>
      </c>
      <c r="C23" s="14"/>
      <c r="D23" s="14" t="s">
        <v>115</v>
      </c>
      <c r="E23" s="14" t="s">
        <v>115</v>
      </c>
      <c r="F23" s="35" t="s">
        <v>115</v>
      </c>
    </row>
    <row r="24" spans="1:6" ht="31.5">
      <c r="A24" s="12" t="s">
        <v>27</v>
      </c>
      <c r="B24" s="13" t="s">
        <v>105</v>
      </c>
      <c r="C24" s="14" t="s">
        <v>21</v>
      </c>
      <c r="D24" s="33"/>
      <c r="E24" s="33"/>
      <c r="F24" s="34"/>
    </row>
    <row r="25" spans="1:6" ht="15.75">
      <c r="A25" s="12" t="s">
        <v>28</v>
      </c>
      <c r="B25" s="13" t="s">
        <v>29</v>
      </c>
      <c r="C25" s="14" t="s">
        <v>6</v>
      </c>
      <c r="D25" s="15">
        <v>2663679.9986017207</v>
      </c>
      <c r="E25" s="15">
        <v>2599923.899679675</v>
      </c>
      <c r="F25" s="16">
        <v>3228250.740147029</v>
      </c>
    </row>
    <row r="26" spans="1:6" ht="47.25">
      <c r="A26" s="12" t="s">
        <v>30</v>
      </c>
      <c r="B26" s="13" t="s">
        <v>106</v>
      </c>
      <c r="C26" s="14" t="s">
        <v>6</v>
      </c>
      <c r="D26" s="15">
        <v>1525765.6061912884</v>
      </c>
      <c r="E26" s="15">
        <v>1508483.8433992432</v>
      </c>
      <c r="F26" s="16">
        <v>1553134.9651638602</v>
      </c>
    </row>
    <row r="27" spans="1:6" ht="15.75">
      <c r="A27" s="12"/>
      <c r="B27" s="13" t="s">
        <v>60</v>
      </c>
      <c r="C27" s="14"/>
      <c r="D27" s="15"/>
      <c r="E27" s="15"/>
      <c r="F27" s="16"/>
    </row>
    <row r="28" spans="1:6" ht="15.75">
      <c r="A28" s="12"/>
      <c r="B28" s="13" t="s">
        <v>31</v>
      </c>
      <c r="C28" s="14"/>
      <c r="D28" s="15">
        <v>457931.21619128843</v>
      </c>
      <c r="E28" s="15">
        <v>448866.8033992429</v>
      </c>
      <c r="F28" s="16">
        <v>462153.26077986055</v>
      </c>
    </row>
    <row r="29" spans="1:6" ht="15.75">
      <c r="A29" s="12"/>
      <c r="B29" s="13" t="s">
        <v>32</v>
      </c>
      <c r="C29" s="14"/>
      <c r="D29" s="15"/>
      <c r="E29" s="15"/>
      <c r="F29" s="16"/>
    </row>
    <row r="30" spans="1:6" ht="15.75">
      <c r="A30" s="12"/>
      <c r="B30" s="13" t="s">
        <v>33</v>
      </c>
      <c r="C30" s="14"/>
      <c r="D30" s="15">
        <v>1067834.3900000001</v>
      </c>
      <c r="E30" s="15">
        <v>1059617.0400000003</v>
      </c>
      <c r="F30" s="16">
        <v>1090981.7043839996</v>
      </c>
    </row>
    <row r="31" spans="1:6" ht="15.75">
      <c r="A31" s="12" t="s">
        <v>34</v>
      </c>
      <c r="B31" s="13" t="s">
        <v>107</v>
      </c>
      <c r="C31" s="14" t="s">
        <v>6</v>
      </c>
      <c r="D31" s="15">
        <v>1137914.392410432</v>
      </c>
      <c r="E31" s="15">
        <v>1191205.956280432</v>
      </c>
      <c r="F31" s="16">
        <v>1392017.6515255407</v>
      </c>
    </row>
    <row r="32" spans="1:6" ht="31.5">
      <c r="A32" s="12" t="s">
        <v>35</v>
      </c>
      <c r="B32" s="13" t="s">
        <v>61</v>
      </c>
      <c r="C32" s="14" t="s">
        <v>6</v>
      </c>
      <c r="D32" s="15"/>
      <c r="E32" s="15">
        <v>-99765.9</v>
      </c>
      <c r="F32" s="16">
        <v>283098.1234576284</v>
      </c>
    </row>
    <row r="33" spans="1:6" ht="31.5">
      <c r="A33" s="12" t="s">
        <v>36</v>
      </c>
      <c r="B33" s="13" t="s">
        <v>64</v>
      </c>
      <c r="C33" s="14" t="s">
        <v>6</v>
      </c>
      <c r="D33" s="15"/>
      <c r="E33" s="15"/>
      <c r="F33" s="16"/>
    </row>
    <row r="34" spans="1:6" ht="15.75">
      <c r="A34" s="12" t="s">
        <v>37</v>
      </c>
      <c r="B34" s="13" t="s">
        <v>38</v>
      </c>
      <c r="C34" s="14"/>
      <c r="D34" s="14"/>
      <c r="E34" s="14"/>
      <c r="F34" s="35"/>
    </row>
    <row r="35" spans="1:6" ht="15.75">
      <c r="A35" s="12"/>
      <c r="B35" s="20" t="s">
        <v>39</v>
      </c>
      <c r="C35" s="14"/>
      <c r="D35" s="33"/>
      <c r="E35" s="33"/>
      <c r="F35" s="34"/>
    </row>
    <row r="36" spans="1:6" ht="15.75">
      <c r="A36" s="12"/>
      <c r="B36" s="13" t="s">
        <v>108</v>
      </c>
      <c r="C36" s="14" t="s">
        <v>40</v>
      </c>
      <c r="D36" s="15">
        <v>26806.78</v>
      </c>
      <c r="E36" s="15">
        <v>24802.82</v>
      </c>
      <c r="F36" s="16">
        <v>24802.82</v>
      </c>
    </row>
    <row r="37" spans="1:6" ht="15.75">
      <c r="A37" s="12"/>
      <c r="B37" s="13" t="s">
        <v>109</v>
      </c>
      <c r="C37" s="14" t="s">
        <v>41</v>
      </c>
      <c r="D37" s="15">
        <v>56.91715327955422</v>
      </c>
      <c r="E37" s="15">
        <v>60.819045713319824</v>
      </c>
      <c r="F37" s="16">
        <v>62.61928946643407</v>
      </c>
    </row>
    <row r="38" spans="1:6" ht="15.75">
      <c r="A38" s="12" t="s">
        <v>42</v>
      </c>
      <c r="B38" s="13" t="s">
        <v>43</v>
      </c>
      <c r="C38" s="14"/>
      <c r="D38" s="33"/>
      <c r="E38" s="33"/>
      <c r="F38" s="34"/>
    </row>
    <row r="39" spans="1:6" ht="15.75">
      <c r="A39" s="12" t="s">
        <v>44</v>
      </c>
      <c r="B39" s="13" t="s">
        <v>45</v>
      </c>
      <c r="C39" s="14" t="s">
        <v>46</v>
      </c>
      <c r="D39" s="15">
        <v>426</v>
      </c>
      <c r="E39" s="15">
        <v>424</v>
      </c>
      <c r="F39" s="16">
        <v>424</v>
      </c>
    </row>
    <row r="40" spans="1:6" ht="31.5">
      <c r="A40" s="12" t="s">
        <v>47</v>
      </c>
      <c r="B40" s="13" t="s">
        <v>48</v>
      </c>
      <c r="C40" s="14" t="s">
        <v>62</v>
      </c>
      <c r="D40" s="15">
        <v>89.57965887936003</v>
      </c>
      <c r="E40" s="15">
        <v>88.22067676871912</v>
      </c>
      <c r="F40" s="16">
        <v>90.83200880107323</v>
      </c>
    </row>
    <row r="41" spans="1:6" ht="15.75">
      <c r="A41" s="12" t="s">
        <v>49</v>
      </c>
      <c r="B41" s="13" t="s">
        <v>50</v>
      </c>
      <c r="C41" s="14"/>
      <c r="D41" s="14"/>
      <c r="E41" s="33"/>
      <c r="F41" s="34"/>
    </row>
    <row r="42" spans="1:6" ht="15.75">
      <c r="A42" s="12"/>
      <c r="B42" s="20" t="s">
        <v>39</v>
      </c>
      <c r="C42" s="14"/>
      <c r="D42" s="33"/>
      <c r="E42" s="33"/>
      <c r="F42" s="34"/>
    </row>
    <row r="43" spans="1:6" ht="15.75">
      <c r="A43" s="12"/>
      <c r="B43" s="13" t="s">
        <v>51</v>
      </c>
      <c r="C43" s="14" t="s">
        <v>6</v>
      </c>
      <c r="D43" s="15">
        <v>1000</v>
      </c>
      <c r="E43" s="36">
        <v>1000</v>
      </c>
      <c r="F43" s="16">
        <v>1000</v>
      </c>
    </row>
    <row r="44" spans="1:6" ht="16.5" thickBot="1">
      <c r="A44" s="21"/>
      <c r="B44" s="22" t="s">
        <v>52</v>
      </c>
      <c r="C44" s="23" t="s">
        <v>6</v>
      </c>
      <c r="D44" s="37"/>
      <c r="E44" s="37"/>
      <c r="F44" s="38"/>
    </row>
    <row r="45" spans="1:6" s="68" customFormat="1" ht="21" thickBot="1">
      <c r="A45" s="701" t="s">
        <v>129</v>
      </c>
      <c r="B45" s="702"/>
      <c r="C45" s="702"/>
      <c r="D45" s="702"/>
      <c r="E45" s="702"/>
      <c r="F45" s="703"/>
    </row>
    <row r="46" spans="1:6" s="68" customFormat="1" ht="35.25" thickBot="1">
      <c r="A46" s="69" t="s">
        <v>53</v>
      </c>
      <c r="B46" s="70" t="s">
        <v>0</v>
      </c>
      <c r="C46" s="70" t="s">
        <v>1</v>
      </c>
      <c r="D46" s="70" t="s">
        <v>55</v>
      </c>
      <c r="E46" s="70" t="s">
        <v>134</v>
      </c>
      <c r="F46" s="71" t="s">
        <v>54</v>
      </c>
    </row>
    <row r="47" spans="1:6" s="68" customFormat="1" ht="16.5" thickBot="1">
      <c r="A47" s="69"/>
      <c r="B47" s="70"/>
      <c r="C47" s="70"/>
      <c r="D47" s="10">
        <v>2017</v>
      </c>
      <c r="E47" s="10">
        <v>2018</v>
      </c>
      <c r="F47" s="11">
        <v>2019</v>
      </c>
    </row>
    <row r="48" spans="1:6" s="68" customFormat="1" ht="15.75">
      <c r="A48" s="72" t="s">
        <v>2</v>
      </c>
      <c r="B48" s="73" t="s">
        <v>3</v>
      </c>
      <c r="C48" s="74"/>
      <c r="D48" s="31"/>
      <c r="E48" s="31"/>
      <c r="F48" s="32"/>
    </row>
    <row r="49" spans="1:6" s="68" customFormat="1" ht="15.75">
      <c r="A49" s="75" t="s">
        <v>4</v>
      </c>
      <c r="B49" s="76" t="s">
        <v>5</v>
      </c>
      <c r="C49" s="77" t="s">
        <v>6</v>
      </c>
      <c r="D49" s="109">
        <v>23721316</v>
      </c>
      <c r="E49" s="109">
        <v>23620349.16528148</v>
      </c>
      <c r="F49" s="111">
        <v>23177894.5398355</v>
      </c>
    </row>
    <row r="50" spans="1:6" s="68" customFormat="1" ht="15.75">
      <c r="A50" s="75" t="s">
        <v>7</v>
      </c>
      <c r="B50" s="76" t="s">
        <v>8</v>
      </c>
      <c r="C50" s="77" t="s">
        <v>6</v>
      </c>
      <c r="D50" s="109">
        <v>1617149</v>
      </c>
      <c r="E50" s="109">
        <v>-224974.69979046332</v>
      </c>
      <c r="F50" s="111">
        <v>-131444.42722032894</v>
      </c>
    </row>
    <row r="51" spans="1:6" s="68" customFormat="1" ht="15.75">
      <c r="A51" s="75" t="s">
        <v>9</v>
      </c>
      <c r="B51" s="76" t="s">
        <v>10</v>
      </c>
      <c r="C51" s="77" t="s">
        <v>6</v>
      </c>
      <c r="D51" s="109">
        <v>2390655</v>
      </c>
      <c r="E51" s="109">
        <v>444133.36172148935</v>
      </c>
      <c r="F51" s="111">
        <v>314062.789079671</v>
      </c>
    </row>
    <row r="52" spans="1:6" s="68" customFormat="1" ht="15.75">
      <c r="A52" s="75" t="s">
        <v>11</v>
      </c>
      <c r="B52" s="76" t="s">
        <v>12</v>
      </c>
      <c r="C52" s="77" t="s">
        <v>6</v>
      </c>
      <c r="D52" s="109">
        <v>1537900</v>
      </c>
      <c r="E52" s="109">
        <v>176426.01320762932</v>
      </c>
      <c r="F52" s="111">
        <v>46355.789079671005</v>
      </c>
    </row>
    <row r="53" spans="1:6" s="68" customFormat="1" ht="15.75">
      <c r="A53" s="75" t="s">
        <v>13</v>
      </c>
      <c r="B53" s="76" t="s">
        <v>14</v>
      </c>
      <c r="C53" s="77"/>
      <c r="D53" s="109"/>
      <c r="E53" s="109"/>
      <c r="F53" s="111"/>
    </row>
    <row r="54" spans="1:6" s="68" customFormat="1" ht="47.25">
      <c r="A54" s="75" t="s">
        <v>15</v>
      </c>
      <c r="B54" s="76" t="s">
        <v>59</v>
      </c>
      <c r="C54" s="77" t="s">
        <v>16</v>
      </c>
      <c r="D54" s="109"/>
      <c r="E54" s="110"/>
      <c r="F54" s="111"/>
    </row>
    <row r="55" spans="1:6" s="68" customFormat="1" ht="31.5">
      <c r="A55" s="75" t="s">
        <v>17</v>
      </c>
      <c r="B55" s="76" t="s">
        <v>58</v>
      </c>
      <c r="C55" s="77"/>
      <c r="D55" s="87"/>
      <c r="E55" s="87"/>
      <c r="F55" s="112"/>
    </row>
    <row r="56" spans="1:6" s="68" customFormat="1" ht="18.75">
      <c r="A56" s="75" t="s">
        <v>18</v>
      </c>
      <c r="B56" s="76" t="s">
        <v>135</v>
      </c>
      <c r="C56" s="77" t="s">
        <v>19</v>
      </c>
      <c r="D56" s="77"/>
      <c r="E56" s="77"/>
      <c r="F56" s="78"/>
    </row>
    <row r="57" spans="1:6" s="68" customFormat="1" ht="18.75">
      <c r="A57" s="75" t="s">
        <v>20</v>
      </c>
      <c r="B57" s="76" t="s">
        <v>136</v>
      </c>
      <c r="C57" s="77" t="s">
        <v>21</v>
      </c>
      <c r="D57" s="77"/>
      <c r="E57" s="77"/>
      <c r="F57" s="78"/>
    </row>
    <row r="58" spans="1:6" s="68" customFormat="1" ht="18.75">
      <c r="A58" s="75" t="s">
        <v>22</v>
      </c>
      <c r="B58" s="76" t="s">
        <v>137</v>
      </c>
      <c r="C58" s="77" t="s">
        <v>19</v>
      </c>
      <c r="D58" s="79">
        <v>15</v>
      </c>
      <c r="E58" s="80">
        <v>13.444</v>
      </c>
      <c r="F58" s="81">
        <v>15</v>
      </c>
    </row>
    <row r="59" spans="1:6" s="68" customFormat="1" ht="34.5">
      <c r="A59" s="75" t="s">
        <v>56</v>
      </c>
      <c r="B59" s="76" t="s">
        <v>138</v>
      </c>
      <c r="C59" s="77" t="s">
        <v>57</v>
      </c>
      <c r="D59" s="82">
        <v>111965.442</v>
      </c>
      <c r="E59" s="83">
        <v>102532</v>
      </c>
      <c r="F59" s="84">
        <v>111965.442</v>
      </c>
    </row>
    <row r="60" spans="1:6" s="88" customFormat="1" ht="18.75">
      <c r="A60" s="85" t="s">
        <v>24</v>
      </c>
      <c r="B60" s="86" t="s">
        <v>139</v>
      </c>
      <c r="C60" s="87" t="s">
        <v>23</v>
      </c>
      <c r="D60" s="80">
        <v>1022.013</v>
      </c>
      <c r="E60" s="80">
        <v>878.755</v>
      </c>
      <c r="F60" s="81">
        <v>1022.013</v>
      </c>
    </row>
    <row r="61" spans="1:6" s="68" customFormat="1" ht="31.5">
      <c r="A61" s="75" t="s">
        <v>25</v>
      </c>
      <c r="B61" s="76" t="s">
        <v>98</v>
      </c>
      <c r="C61" s="77" t="s">
        <v>16</v>
      </c>
      <c r="D61" s="14" t="s">
        <v>130</v>
      </c>
      <c r="E61" s="39" t="s">
        <v>114</v>
      </c>
      <c r="F61" s="40" t="s">
        <v>114</v>
      </c>
    </row>
    <row r="62" spans="1:6" s="68" customFormat="1" ht="39" customHeight="1">
      <c r="A62" s="75" t="s">
        <v>26</v>
      </c>
      <c r="B62" s="76" t="s">
        <v>99</v>
      </c>
      <c r="C62" s="77"/>
      <c r="D62" s="14" t="s">
        <v>131</v>
      </c>
      <c r="E62" s="14" t="s">
        <v>131</v>
      </c>
      <c r="F62" s="35" t="s">
        <v>132</v>
      </c>
    </row>
    <row r="63" spans="1:6" s="68" customFormat="1" ht="34.5">
      <c r="A63" s="75" t="s">
        <v>27</v>
      </c>
      <c r="B63" s="76" t="s">
        <v>140</v>
      </c>
      <c r="C63" s="77" t="s">
        <v>21</v>
      </c>
      <c r="D63" s="33"/>
      <c r="E63" s="77"/>
      <c r="F63" s="78"/>
    </row>
    <row r="64" spans="1:6" s="68" customFormat="1" ht="15.75">
      <c r="A64" s="75" t="s">
        <v>28</v>
      </c>
      <c r="B64" s="76" t="s">
        <v>29</v>
      </c>
      <c r="C64" s="77" t="s">
        <v>6</v>
      </c>
      <c r="D64" s="89">
        <v>40683.98</v>
      </c>
      <c r="E64" s="80">
        <v>39801.95</v>
      </c>
      <c r="F64" s="81">
        <v>41477.11931218712</v>
      </c>
    </row>
    <row r="65" spans="1:6" s="68" customFormat="1" ht="50.25">
      <c r="A65" s="75" t="s">
        <v>30</v>
      </c>
      <c r="B65" s="76" t="s">
        <v>141</v>
      </c>
      <c r="C65" s="77" t="s">
        <v>6</v>
      </c>
      <c r="D65" s="89">
        <v>31743</v>
      </c>
      <c r="E65" s="80">
        <v>32320.4</v>
      </c>
      <c r="F65" s="81">
        <v>32604.82</v>
      </c>
    </row>
    <row r="66" spans="1:6" s="68" customFormat="1" ht="15.75">
      <c r="A66" s="75"/>
      <c r="B66" s="76" t="s">
        <v>60</v>
      </c>
      <c r="C66" s="77"/>
      <c r="D66" s="89"/>
      <c r="E66" s="80"/>
      <c r="F66" s="81"/>
    </row>
    <row r="67" spans="1:6" s="68" customFormat="1" ht="15.75">
      <c r="A67" s="75"/>
      <c r="B67" s="76" t="s">
        <v>31</v>
      </c>
      <c r="C67" s="77"/>
      <c r="D67" s="89">
        <v>4522.45</v>
      </c>
      <c r="E67" s="80">
        <v>2926.7</v>
      </c>
      <c r="F67" s="81">
        <v>2952.46</v>
      </c>
    </row>
    <row r="68" spans="1:6" s="68" customFormat="1" ht="15.75">
      <c r="A68" s="75"/>
      <c r="B68" s="76" t="s">
        <v>32</v>
      </c>
      <c r="C68" s="77"/>
      <c r="D68" s="89"/>
      <c r="E68" s="80"/>
      <c r="F68" s="81"/>
    </row>
    <row r="69" spans="1:6" s="68" customFormat="1" ht="15.75">
      <c r="A69" s="75"/>
      <c r="B69" s="76" t="s">
        <v>33</v>
      </c>
      <c r="C69" s="77"/>
      <c r="D69" s="89">
        <v>9862.59</v>
      </c>
      <c r="E69" s="80">
        <v>11314.88</v>
      </c>
      <c r="F69" s="81">
        <v>11414.45</v>
      </c>
    </row>
    <row r="70" spans="1:6" s="68" customFormat="1" ht="18.75">
      <c r="A70" s="75" t="s">
        <v>34</v>
      </c>
      <c r="B70" s="76" t="s">
        <v>142</v>
      </c>
      <c r="C70" s="77" t="s">
        <v>6</v>
      </c>
      <c r="D70" s="89">
        <v>8940.98</v>
      </c>
      <c r="E70" s="80">
        <v>6036.88</v>
      </c>
      <c r="F70" s="81">
        <v>6203.08</v>
      </c>
    </row>
    <row r="71" spans="1:6" s="68" customFormat="1" ht="31.5">
      <c r="A71" s="75" t="s">
        <v>35</v>
      </c>
      <c r="B71" s="76" t="s">
        <v>61</v>
      </c>
      <c r="C71" s="77" t="s">
        <v>6</v>
      </c>
      <c r="D71" s="89"/>
      <c r="E71" s="80">
        <v>1444.67</v>
      </c>
      <c r="F71" s="81">
        <v>2669.22</v>
      </c>
    </row>
    <row r="72" spans="1:6" s="68" customFormat="1" ht="31.5">
      <c r="A72" s="75" t="s">
        <v>36</v>
      </c>
      <c r="B72" s="76" t="s">
        <v>64</v>
      </c>
      <c r="C72" s="77" t="s">
        <v>6</v>
      </c>
      <c r="D72" s="89"/>
      <c r="E72" s="80"/>
      <c r="F72" s="81"/>
    </row>
    <row r="73" spans="1:6" s="68" customFormat="1" ht="15.75">
      <c r="A73" s="75" t="s">
        <v>37</v>
      </c>
      <c r="B73" s="76" t="s">
        <v>38</v>
      </c>
      <c r="C73" s="77"/>
      <c r="D73" s="89"/>
      <c r="E73" s="80"/>
      <c r="F73" s="81"/>
    </row>
    <row r="74" spans="1:6" s="68" customFormat="1" ht="15.75">
      <c r="A74" s="75"/>
      <c r="B74" s="76" t="s">
        <v>39</v>
      </c>
      <c r="C74" s="77"/>
      <c r="D74" s="89"/>
      <c r="E74" s="80"/>
      <c r="F74" s="81"/>
    </row>
    <row r="75" spans="1:6" s="68" customFormat="1" ht="18.75">
      <c r="A75" s="75"/>
      <c r="B75" s="76" t="s">
        <v>143</v>
      </c>
      <c r="C75" s="77" t="s">
        <v>40</v>
      </c>
      <c r="D75" s="89">
        <v>1515.775</v>
      </c>
      <c r="E75" s="80">
        <v>1515.775</v>
      </c>
      <c r="F75" s="81">
        <v>1515.775</v>
      </c>
    </row>
    <row r="76" spans="1:6" s="68" customFormat="1" ht="18.75">
      <c r="A76" s="75"/>
      <c r="B76" s="76" t="s">
        <v>144</v>
      </c>
      <c r="C76" s="77" t="s">
        <v>133</v>
      </c>
      <c r="D76" s="90">
        <v>20.941762464745757</v>
      </c>
      <c r="E76" s="90">
        <v>21.322689713183024</v>
      </c>
      <c r="F76" s="91">
        <v>21.510329699328725</v>
      </c>
    </row>
    <row r="77" spans="1:6" s="68" customFormat="1" ht="15.75">
      <c r="A77" s="75" t="s">
        <v>42</v>
      </c>
      <c r="B77" s="76" t="s">
        <v>43</v>
      </c>
      <c r="C77" s="77"/>
      <c r="D77" s="90"/>
      <c r="E77" s="80"/>
      <c r="F77" s="92"/>
    </row>
    <row r="78" spans="1:6" s="68" customFormat="1" ht="15.75">
      <c r="A78" s="75" t="s">
        <v>44</v>
      </c>
      <c r="B78" s="76" t="s">
        <v>45</v>
      </c>
      <c r="C78" s="77" t="s">
        <v>46</v>
      </c>
      <c r="D78" s="90">
        <v>9</v>
      </c>
      <c r="E78" s="90">
        <v>9</v>
      </c>
      <c r="F78" s="92">
        <v>9</v>
      </c>
    </row>
    <row r="79" spans="1:6" s="68" customFormat="1" ht="31.5">
      <c r="A79" s="75" t="s">
        <v>47</v>
      </c>
      <c r="B79" s="76" t="s">
        <v>48</v>
      </c>
      <c r="C79" s="77" t="s">
        <v>62</v>
      </c>
      <c r="D79" s="90">
        <v>41.87453703703704</v>
      </c>
      <c r="E79" s="90">
        <v>27.09907407407407</v>
      </c>
      <c r="F79" s="91">
        <v>27.337592592592596</v>
      </c>
    </row>
    <row r="80" spans="1:6" s="68" customFormat="1" ht="15.75">
      <c r="A80" s="75" t="s">
        <v>49</v>
      </c>
      <c r="B80" s="76" t="s">
        <v>50</v>
      </c>
      <c r="C80" s="77"/>
      <c r="D80" s="90"/>
      <c r="E80" s="80"/>
      <c r="F80" s="81"/>
    </row>
    <row r="81" spans="1:6" s="68" customFormat="1" ht="15.75">
      <c r="A81" s="75"/>
      <c r="B81" s="76" t="s">
        <v>39</v>
      </c>
      <c r="C81" s="77"/>
      <c r="D81" s="90"/>
      <c r="E81" s="80"/>
      <c r="F81" s="81"/>
    </row>
    <row r="82" spans="1:6" s="68" customFormat="1" ht="15.75">
      <c r="A82" s="75"/>
      <c r="B82" s="76" t="s">
        <v>51</v>
      </c>
      <c r="C82" s="77" t="s">
        <v>6</v>
      </c>
      <c r="D82" s="90">
        <v>1000</v>
      </c>
      <c r="E82" s="90">
        <v>1000</v>
      </c>
      <c r="F82" s="91">
        <v>1000</v>
      </c>
    </row>
    <row r="83" spans="1:6" s="68" customFormat="1" ht="16.5" thickBot="1">
      <c r="A83" s="93"/>
      <c r="B83" s="94" t="s">
        <v>52</v>
      </c>
      <c r="C83" s="95" t="s">
        <v>6</v>
      </c>
      <c r="D83" s="96"/>
      <c r="E83" s="97"/>
      <c r="F83" s="98"/>
    </row>
    <row r="84" spans="1:6" ht="21" thickBot="1">
      <c r="A84" s="704" t="s">
        <v>148</v>
      </c>
      <c r="B84" s="705"/>
      <c r="C84" s="705"/>
      <c r="D84" s="705"/>
      <c r="E84" s="705"/>
      <c r="F84" s="706"/>
    </row>
    <row r="85" spans="1:6" ht="21" thickBot="1">
      <c r="A85" s="707" t="s">
        <v>263</v>
      </c>
      <c r="B85" s="708"/>
      <c r="C85" s="708"/>
      <c r="D85" s="708"/>
      <c r="E85" s="708"/>
      <c r="F85" s="709"/>
    </row>
    <row r="86" spans="1:6" ht="32.25" thickBot="1">
      <c r="A86" s="9" t="s">
        <v>53</v>
      </c>
      <c r="B86" s="10" t="s">
        <v>0</v>
      </c>
      <c r="C86" s="10" t="s">
        <v>1</v>
      </c>
      <c r="D86" s="10" t="s">
        <v>55</v>
      </c>
      <c r="E86" s="10" t="s">
        <v>100</v>
      </c>
      <c r="F86" s="11" t="s">
        <v>54</v>
      </c>
    </row>
    <row r="87" spans="1:6" ht="16.5" thickBot="1">
      <c r="A87" s="9"/>
      <c r="B87" s="10"/>
      <c r="C87" s="10"/>
      <c r="D87" s="10">
        <v>2017</v>
      </c>
      <c r="E87" s="10">
        <v>2018</v>
      </c>
      <c r="F87" s="11">
        <v>2019</v>
      </c>
    </row>
    <row r="88" spans="1:6" ht="15.75">
      <c r="A88" s="24" t="s">
        <v>2</v>
      </c>
      <c r="B88" s="25" t="s">
        <v>3</v>
      </c>
      <c r="C88" s="26"/>
      <c r="D88" s="31"/>
      <c r="E88" s="31"/>
      <c r="F88" s="32"/>
    </row>
    <row r="89" spans="1:6" ht="15.75">
      <c r="A89" s="12" t="s">
        <v>4</v>
      </c>
      <c r="B89" s="13" t="s">
        <v>5</v>
      </c>
      <c r="C89" s="14" t="s">
        <v>6</v>
      </c>
      <c r="D89" s="109">
        <v>23721316</v>
      </c>
      <c r="E89" s="109">
        <v>23620349.16528148</v>
      </c>
      <c r="F89" s="111">
        <v>23177894.5398355</v>
      </c>
    </row>
    <row r="90" spans="1:6" ht="15.75">
      <c r="A90" s="12" t="s">
        <v>7</v>
      </c>
      <c r="B90" s="13" t="s">
        <v>8</v>
      </c>
      <c r="C90" s="14" t="s">
        <v>6</v>
      </c>
      <c r="D90" s="109">
        <v>1617149</v>
      </c>
      <c r="E90" s="109">
        <v>-224974.69979046332</v>
      </c>
      <c r="F90" s="111">
        <v>-131444.42722032894</v>
      </c>
    </row>
    <row r="91" spans="1:6" ht="15.75">
      <c r="A91" s="12" t="s">
        <v>9</v>
      </c>
      <c r="B91" s="13" t="s">
        <v>10</v>
      </c>
      <c r="C91" s="14" t="s">
        <v>6</v>
      </c>
      <c r="D91" s="109">
        <v>2390655</v>
      </c>
      <c r="E91" s="109">
        <v>444133.36172148935</v>
      </c>
      <c r="F91" s="111">
        <v>314062.789079671</v>
      </c>
    </row>
    <row r="92" spans="1:6" ht="15.75">
      <c r="A92" s="12" t="s">
        <v>11</v>
      </c>
      <c r="B92" s="13" t="s">
        <v>12</v>
      </c>
      <c r="C92" s="14" t="s">
        <v>6</v>
      </c>
      <c r="D92" s="109">
        <v>1537900</v>
      </c>
      <c r="E92" s="109">
        <v>176426.01320762932</v>
      </c>
      <c r="F92" s="111">
        <v>46355.789079671005</v>
      </c>
    </row>
    <row r="93" spans="1:6" ht="15.75">
      <c r="A93" s="12" t="s">
        <v>13</v>
      </c>
      <c r="B93" s="13" t="s">
        <v>14</v>
      </c>
      <c r="C93" s="14"/>
      <c r="D93" s="109"/>
      <c r="E93" s="109"/>
      <c r="F93" s="111"/>
    </row>
    <row r="94" spans="1:6" ht="47.25">
      <c r="A94" s="12" t="s">
        <v>15</v>
      </c>
      <c r="B94" s="13" t="s">
        <v>59</v>
      </c>
      <c r="C94" s="14" t="s">
        <v>16</v>
      </c>
      <c r="D94" s="109"/>
      <c r="E94" s="110"/>
      <c r="F94" s="111"/>
    </row>
    <row r="95" spans="1:6" ht="31.5">
      <c r="A95" s="12" t="s">
        <v>17</v>
      </c>
      <c r="B95" s="13" t="s">
        <v>58</v>
      </c>
      <c r="C95" s="14"/>
      <c r="D95" s="87"/>
      <c r="E95" s="87"/>
      <c r="F95" s="112"/>
    </row>
    <row r="96" spans="1:6" ht="15.75">
      <c r="A96" s="12" t="s">
        <v>18</v>
      </c>
      <c r="B96" s="13" t="s">
        <v>101</v>
      </c>
      <c r="C96" s="14" t="s">
        <v>19</v>
      </c>
      <c r="D96" s="33"/>
      <c r="E96" s="33"/>
      <c r="F96" s="34"/>
    </row>
    <row r="97" spans="1:6" ht="15.75">
      <c r="A97" s="12" t="s">
        <v>20</v>
      </c>
      <c r="B97" s="13" t="s">
        <v>102</v>
      </c>
      <c r="C97" s="14" t="s">
        <v>21</v>
      </c>
      <c r="D97" s="33"/>
      <c r="E97" s="33"/>
      <c r="F97" s="34"/>
    </row>
    <row r="98" spans="1:6" ht="15.75">
      <c r="A98" s="17" t="s">
        <v>22</v>
      </c>
      <c r="B98" s="18" t="s">
        <v>103</v>
      </c>
      <c r="C98" s="19" t="s">
        <v>19</v>
      </c>
      <c r="D98" s="113">
        <v>16.76</v>
      </c>
      <c r="E98" s="113">
        <v>16.7</v>
      </c>
      <c r="F98" s="114">
        <v>17.19</v>
      </c>
    </row>
    <row r="99" spans="1:6" ht="31.5">
      <c r="A99" s="12" t="s">
        <v>56</v>
      </c>
      <c r="B99" s="13" t="s">
        <v>110</v>
      </c>
      <c r="C99" s="14" t="s">
        <v>57</v>
      </c>
      <c r="D99" s="115">
        <v>124759</v>
      </c>
      <c r="E99" s="115">
        <v>123090</v>
      </c>
      <c r="F99" s="116">
        <v>127984</v>
      </c>
    </row>
    <row r="100" spans="1:6" ht="15.75">
      <c r="A100" s="12" t="s">
        <v>24</v>
      </c>
      <c r="B100" s="13" t="s">
        <v>104</v>
      </c>
      <c r="C100" s="14" t="s">
        <v>23</v>
      </c>
      <c r="D100" s="89"/>
      <c r="E100" s="89"/>
      <c r="F100" s="117"/>
    </row>
    <row r="101" spans="1:6" ht="37.5" customHeight="1">
      <c r="A101" s="12" t="s">
        <v>25</v>
      </c>
      <c r="B101" s="13" t="s">
        <v>98</v>
      </c>
      <c r="C101" s="14" t="s">
        <v>16</v>
      </c>
      <c r="D101" s="118" t="s">
        <v>149</v>
      </c>
      <c r="E101" s="118" t="s">
        <v>149</v>
      </c>
      <c r="F101" s="118" t="s">
        <v>149</v>
      </c>
    </row>
    <row r="102" spans="1:6" ht="15.75">
      <c r="A102" s="12" t="s">
        <v>26</v>
      </c>
      <c r="B102" s="13" t="s">
        <v>99</v>
      </c>
      <c r="C102" s="14"/>
      <c r="D102" s="14"/>
      <c r="E102" s="14"/>
      <c r="F102" s="35"/>
    </row>
    <row r="103" spans="1:6" ht="31.5">
      <c r="A103" s="12" t="s">
        <v>27</v>
      </c>
      <c r="B103" s="13" t="s">
        <v>105</v>
      </c>
      <c r="C103" s="14" t="s">
        <v>21</v>
      </c>
      <c r="D103" s="33"/>
      <c r="E103" s="33"/>
      <c r="F103" s="34"/>
    </row>
    <row r="104" spans="1:6" ht="15.75">
      <c r="A104" s="12" t="s">
        <v>28</v>
      </c>
      <c r="B104" s="13" t="s">
        <v>29</v>
      </c>
      <c r="C104" s="14" t="s">
        <v>6</v>
      </c>
      <c r="D104" s="89">
        <v>913716.23</v>
      </c>
      <c r="E104" s="89">
        <v>945906.16</v>
      </c>
      <c r="F104" s="117">
        <v>1051983.6</v>
      </c>
    </row>
    <row r="105" spans="1:6" ht="47.25">
      <c r="A105" s="12" t="s">
        <v>30</v>
      </c>
      <c r="B105" s="13" t="s">
        <v>106</v>
      </c>
      <c r="C105" s="14" t="s">
        <v>6</v>
      </c>
      <c r="D105" s="89">
        <v>325264</v>
      </c>
      <c r="E105" s="89">
        <v>356136.46</v>
      </c>
      <c r="F105" s="117">
        <v>382893.76</v>
      </c>
    </row>
    <row r="106" spans="1:6" ht="15.75">
      <c r="A106" s="12"/>
      <c r="B106" s="13" t="s">
        <v>60</v>
      </c>
      <c r="C106" s="14"/>
      <c r="D106" s="89"/>
      <c r="E106" s="89"/>
      <c r="F106" s="117"/>
    </row>
    <row r="107" spans="1:6" ht="15.75">
      <c r="A107" s="12"/>
      <c r="B107" s="13" t="s">
        <v>31</v>
      </c>
      <c r="C107" s="14"/>
      <c r="D107" s="89">
        <v>133735.68</v>
      </c>
      <c r="E107" s="89">
        <v>132561.26</v>
      </c>
      <c r="F107" s="117">
        <v>152065.82</v>
      </c>
    </row>
    <row r="108" spans="1:6" ht="15.75">
      <c r="A108" s="12"/>
      <c r="B108" s="13" t="s">
        <v>32</v>
      </c>
      <c r="C108" s="14"/>
      <c r="D108" s="89">
        <v>1241.33</v>
      </c>
      <c r="E108" s="89">
        <v>15266</v>
      </c>
      <c r="F108" s="117">
        <v>15467</v>
      </c>
    </row>
    <row r="109" spans="1:6" ht="15.75">
      <c r="A109" s="12"/>
      <c r="B109" s="13" t="s">
        <v>33</v>
      </c>
      <c r="C109" s="14"/>
      <c r="D109" s="89">
        <v>76360.79</v>
      </c>
      <c r="E109" s="89">
        <v>92259.14</v>
      </c>
      <c r="F109" s="117">
        <v>91447.59</v>
      </c>
    </row>
    <row r="110" spans="1:6" ht="15.75">
      <c r="A110" s="12" t="s">
        <v>34</v>
      </c>
      <c r="B110" s="13" t="s">
        <v>107</v>
      </c>
      <c r="C110" s="14" t="s">
        <v>6</v>
      </c>
      <c r="D110" s="89">
        <v>588452.23</v>
      </c>
      <c r="E110" s="89">
        <v>622019.89</v>
      </c>
      <c r="F110" s="117">
        <v>616271.06</v>
      </c>
    </row>
    <row r="111" spans="1:6" ht="31.5">
      <c r="A111" s="12" t="s">
        <v>35</v>
      </c>
      <c r="B111" s="13" t="s">
        <v>61</v>
      </c>
      <c r="C111" s="14" t="s">
        <v>6</v>
      </c>
      <c r="D111" s="89"/>
      <c r="E111" s="89">
        <v>-32250.2</v>
      </c>
      <c r="F111" s="117">
        <v>52818.78</v>
      </c>
    </row>
    <row r="112" spans="1:6" ht="31.5">
      <c r="A112" s="12" t="s">
        <v>36</v>
      </c>
      <c r="B112" s="13" t="s">
        <v>64</v>
      </c>
      <c r="C112" s="14" t="s">
        <v>6</v>
      </c>
      <c r="D112" s="89"/>
      <c r="E112" s="89"/>
      <c r="F112" s="117"/>
    </row>
    <row r="113" spans="1:6" ht="15.75">
      <c r="A113" s="12" t="s">
        <v>37</v>
      </c>
      <c r="B113" s="13" t="s">
        <v>38</v>
      </c>
      <c r="C113" s="14"/>
      <c r="D113" s="14"/>
      <c r="E113" s="14"/>
      <c r="F113" s="35"/>
    </row>
    <row r="114" spans="1:6" ht="15.75">
      <c r="A114" s="12"/>
      <c r="B114" s="20" t="s">
        <v>39</v>
      </c>
      <c r="C114" s="14"/>
      <c r="D114" s="33"/>
      <c r="E114" s="33"/>
      <c r="F114" s="34"/>
    </row>
    <row r="115" spans="1:6" ht="15.75">
      <c r="A115" s="12"/>
      <c r="B115" s="13" t="s">
        <v>108</v>
      </c>
      <c r="C115" s="14" t="s">
        <v>40</v>
      </c>
      <c r="D115" s="89">
        <v>3990.36</v>
      </c>
      <c r="E115" s="89">
        <v>3990.36</v>
      </c>
      <c r="F115" s="117">
        <v>3990.36</v>
      </c>
    </row>
    <row r="116" spans="1:6" ht="15.75">
      <c r="A116" s="12"/>
      <c r="B116" s="13" t="s">
        <v>109</v>
      </c>
      <c r="C116" s="14" t="s">
        <v>41</v>
      </c>
      <c r="D116" s="89">
        <v>81.51244499243175</v>
      </c>
      <c r="E116" s="89">
        <v>89.24920558546097</v>
      </c>
      <c r="F116" s="89">
        <v>95.95469080483966</v>
      </c>
    </row>
    <row r="117" spans="1:6" ht="15.75">
      <c r="A117" s="12" t="s">
        <v>42</v>
      </c>
      <c r="B117" s="13" t="s">
        <v>43</v>
      </c>
      <c r="C117" s="14"/>
      <c r="D117" s="33"/>
      <c r="E117" s="33"/>
      <c r="F117" s="34"/>
    </row>
    <row r="118" spans="1:6" ht="15.75">
      <c r="A118" s="12" t="s">
        <v>44</v>
      </c>
      <c r="B118" s="13" t="s">
        <v>45</v>
      </c>
      <c r="C118" s="14" t="s">
        <v>46</v>
      </c>
      <c r="D118" s="89">
        <v>87.19</v>
      </c>
      <c r="E118" s="89">
        <v>85.41</v>
      </c>
      <c r="F118" s="117">
        <v>99.02</v>
      </c>
    </row>
    <row r="119" spans="1:6" ht="31.5">
      <c r="A119" s="12" t="s">
        <v>47</v>
      </c>
      <c r="B119" s="13" t="s">
        <v>48</v>
      </c>
      <c r="C119" s="14" t="s">
        <v>62</v>
      </c>
      <c r="D119" s="89">
        <v>127.82</v>
      </c>
      <c r="E119" s="89">
        <v>129.34</v>
      </c>
      <c r="F119" s="89">
        <v>127.98</v>
      </c>
    </row>
    <row r="120" spans="1:6" ht="15.75">
      <c r="A120" s="12" t="s">
        <v>49</v>
      </c>
      <c r="B120" s="13" t="s">
        <v>50</v>
      </c>
      <c r="C120" s="14"/>
      <c r="D120" s="14"/>
      <c r="E120" s="33"/>
      <c r="F120" s="34"/>
    </row>
    <row r="121" spans="1:6" ht="15.75">
      <c r="A121" s="12"/>
      <c r="B121" s="20" t="s">
        <v>39</v>
      </c>
      <c r="C121" s="14"/>
      <c r="D121" s="33"/>
      <c r="E121" s="33"/>
      <c r="F121" s="34"/>
    </row>
    <row r="122" spans="1:6" ht="15.75">
      <c r="A122" s="12"/>
      <c r="B122" s="13" t="s">
        <v>51</v>
      </c>
      <c r="C122" s="14" t="s">
        <v>6</v>
      </c>
      <c r="D122" s="89">
        <v>1000</v>
      </c>
      <c r="E122" s="119">
        <v>1000</v>
      </c>
      <c r="F122" s="117">
        <v>1000</v>
      </c>
    </row>
    <row r="123" spans="1:6" ht="16.5" thickBot="1">
      <c r="A123" s="21"/>
      <c r="B123" s="22" t="s">
        <v>52</v>
      </c>
      <c r="C123" s="23" t="s">
        <v>6</v>
      </c>
      <c r="D123" s="37"/>
      <c r="E123" s="37"/>
      <c r="F123" s="38"/>
    </row>
    <row r="124" spans="1:6" s="275" customFormat="1" ht="21" thickBot="1">
      <c r="A124" s="701" t="s">
        <v>262</v>
      </c>
      <c r="B124" s="702"/>
      <c r="C124" s="702"/>
      <c r="D124" s="702"/>
      <c r="E124" s="702"/>
      <c r="F124" s="703"/>
    </row>
    <row r="125" spans="1:6" s="275" customFormat="1" ht="32.25" thickBot="1">
      <c r="A125" s="69" t="s">
        <v>53</v>
      </c>
      <c r="B125" s="70" t="s">
        <v>0</v>
      </c>
      <c r="C125" s="70" t="s">
        <v>1</v>
      </c>
      <c r="D125" s="70" t="s">
        <v>55</v>
      </c>
      <c r="E125" s="70" t="s">
        <v>100</v>
      </c>
      <c r="F125" s="71" t="s">
        <v>54</v>
      </c>
    </row>
    <row r="126" spans="1:6" s="275" customFormat="1" ht="16.5" thickBot="1">
      <c r="A126" s="69"/>
      <c r="B126" s="70"/>
      <c r="C126" s="70"/>
      <c r="D126" s="70">
        <v>2017</v>
      </c>
      <c r="E126" s="70">
        <v>2018</v>
      </c>
      <c r="F126" s="71">
        <v>2019</v>
      </c>
    </row>
    <row r="127" spans="1:6" s="275" customFormat="1" ht="15.75">
      <c r="A127" s="326" t="s">
        <v>2</v>
      </c>
      <c r="B127" s="327" t="s">
        <v>3</v>
      </c>
      <c r="C127" s="328"/>
      <c r="D127" s="329"/>
      <c r="E127" s="329"/>
      <c r="F127" s="330"/>
    </row>
    <row r="128" spans="1:6" s="275" customFormat="1" ht="15.75">
      <c r="A128" s="281" t="s">
        <v>4</v>
      </c>
      <c r="B128" s="282" t="s">
        <v>5</v>
      </c>
      <c r="C128" s="283" t="s">
        <v>6</v>
      </c>
      <c r="D128" s="331"/>
      <c r="E128" s="331"/>
      <c r="F128" s="332">
        <v>23177894.5398355</v>
      </c>
    </row>
    <row r="129" spans="1:6" s="275" customFormat="1" ht="15.75">
      <c r="A129" s="281" t="s">
        <v>7</v>
      </c>
      <c r="B129" s="282" t="s">
        <v>8</v>
      </c>
      <c r="C129" s="283" t="s">
        <v>6</v>
      </c>
      <c r="D129" s="331"/>
      <c r="E129" s="331"/>
      <c r="F129" s="332">
        <v>-131444.42722032894</v>
      </c>
    </row>
    <row r="130" spans="1:6" s="275" customFormat="1" ht="15.75">
      <c r="A130" s="281" t="s">
        <v>9</v>
      </c>
      <c r="B130" s="282" t="s">
        <v>10</v>
      </c>
      <c r="C130" s="283" t="s">
        <v>6</v>
      </c>
      <c r="D130" s="331"/>
      <c r="E130" s="331"/>
      <c r="F130" s="332">
        <v>314062.789079671</v>
      </c>
    </row>
    <row r="131" spans="1:6" s="275" customFormat="1" ht="15.75">
      <c r="A131" s="281" t="s">
        <v>11</v>
      </c>
      <c r="B131" s="282" t="s">
        <v>12</v>
      </c>
      <c r="C131" s="283" t="s">
        <v>6</v>
      </c>
      <c r="D131" s="331"/>
      <c r="E131" s="331"/>
      <c r="F131" s="332">
        <v>46355.789079671005</v>
      </c>
    </row>
    <row r="132" spans="1:6" s="275" customFormat="1" ht="15.75">
      <c r="A132" s="281" t="s">
        <v>13</v>
      </c>
      <c r="B132" s="282" t="s">
        <v>14</v>
      </c>
      <c r="C132" s="283"/>
      <c r="D132" s="331"/>
      <c r="E132" s="331"/>
      <c r="F132" s="332"/>
    </row>
    <row r="133" spans="1:6" s="275" customFormat="1" ht="47.25">
      <c r="A133" s="281" t="s">
        <v>15</v>
      </c>
      <c r="B133" s="282" t="s">
        <v>59</v>
      </c>
      <c r="C133" s="283" t="s">
        <v>16</v>
      </c>
      <c r="D133" s="331"/>
      <c r="E133" s="331"/>
      <c r="F133" s="332"/>
    </row>
    <row r="134" spans="1:6" s="275" customFormat="1" ht="31.5">
      <c r="A134" s="281" t="s">
        <v>17</v>
      </c>
      <c r="B134" s="282" t="s">
        <v>58</v>
      </c>
      <c r="C134" s="283"/>
      <c r="D134" s="130"/>
      <c r="E134" s="130"/>
      <c r="F134" s="292"/>
    </row>
    <row r="135" spans="1:6" s="275" customFormat="1" ht="15.75">
      <c r="A135" s="281" t="s">
        <v>18</v>
      </c>
      <c r="B135" s="282" t="s">
        <v>101</v>
      </c>
      <c r="C135" s="283" t="s">
        <v>19</v>
      </c>
      <c r="D135" s="130"/>
      <c r="E135" s="130"/>
      <c r="F135" s="292"/>
    </row>
    <row r="136" spans="1:6" s="275" customFormat="1" ht="15.75">
      <c r="A136" s="281" t="s">
        <v>20</v>
      </c>
      <c r="B136" s="282" t="s">
        <v>102</v>
      </c>
      <c r="C136" s="283" t="s">
        <v>21</v>
      </c>
      <c r="D136" s="130"/>
      <c r="E136" s="130"/>
      <c r="F136" s="292"/>
    </row>
    <row r="137" spans="1:6" s="275" customFormat="1" ht="15.75">
      <c r="A137" s="289" t="s">
        <v>22</v>
      </c>
      <c r="B137" s="290" t="s">
        <v>103</v>
      </c>
      <c r="C137" s="291" t="s">
        <v>19</v>
      </c>
      <c r="D137" s="79"/>
      <c r="E137" s="79"/>
      <c r="F137" s="262">
        <v>0.64</v>
      </c>
    </row>
    <row r="138" spans="1:6" s="275" customFormat="1" ht="31.5">
      <c r="A138" s="281" t="s">
        <v>56</v>
      </c>
      <c r="B138" s="282" t="s">
        <v>110</v>
      </c>
      <c r="C138" s="283" t="s">
        <v>57</v>
      </c>
      <c r="D138" s="263"/>
      <c r="E138" s="263"/>
      <c r="F138" s="264">
        <v>5502.5</v>
      </c>
    </row>
    <row r="139" spans="1:6" s="275" customFormat="1" ht="15.75">
      <c r="A139" s="281" t="s">
        <v>24</v>
      </c>
      <c r="B139" s="282" t="s">
        <v>104</v>
      </c>
      <c r="C139" s="283" t="s">
        <v>23</v>
      </c>
      <c r="D139" s="130"/>
      <c r="E139" s="130"/>
      <c r="F139" s="292"/>
    </row>
    <row r="140" spans="1:6" s="275" customFormat="1" ht="31.5">
      <c r="A140" s="281" t="s">
        <v>25</v>
      </c>
      <c r="B140" s="282" t="s">
        <v>98</v>
      </c>
      <c r="C140" s="283" t="s">
        <v>16</v>
      </c>
      <c r="D140" s="333"/>
      <c r="E140" s="333"/>
      <c r="F140" s="333"/>
    </row>
    <row r="141" spans="1:6" s="275" customFormat="1" ht="15.75">
      <c r="A141" s="281" t="s">
        <v>26</v>
      </c>
      <c r="B141" s="282" t="s">
        <v>99</v>
      </c>
      <c r="C141" s="283"/>
      <c r="D141" s="130"/>
      <c r="E141" s="130"/>
      <c r="F141" s="292"/>
    </row>
    <row r="142" spans="1:6" s="275" customFormat="1" ht="31.5">
      <c r="A142" s="281" t="s">
        <v>27</v>
      </c>
      <c r="B142" s="282" t="s">
        <v>105</v>
      </c>
      <c r="C142" s="283" t="s">
        <v>21</v>
      </c>
      <c r="D142" s="130"/>
      <c r="E142" s="130"/>
      <c r="F142" s="292"/>
    </row>
    <row r="143" spans="1:6" s="275" customFormat="1" ht="15.75">
      <c r="A143" s="281" t="s">
        <v>28</v>
      </c>
      <c r="B143" s="282" t="s">
        <v>29</v>
      </c>
      <c r="C143" s="283" t="s">
        <v>6</v>
      </c>
      <c r="D143" s="130"/>
      <c r="E143" s="130"/>
      <c r="F143" s="292">
        <v>6432.3</v>
      </c>
    </row>
    <row r="144" spans="1:6" s="275" customFormat="1" ht="47.25">
      <c r="A144" s="281" t="s">
        <v>30</v>
      </c>
      <c r="B144" s="282" t="s">
        <v>106</v>
      </c>
      <c r="C144" s="283" t="s">
        <v>6</v>
      </c>
      <c r="D144" s="130"/>
      <c r="E144" s="130"/>
      <c r="F144" s="292">
        <f>1182+923.39+245.04+779.04-17.65</f>
        <v>3111.8199999999997</v>
      </c>
    </row>
    <row r="145" spans="1:6" s="275" customFormat="1" ht="15.75">
      <c r="A145" s="281"/>
      <c r="B145" s="282" t="s">
        <v>60</v>
      </c>
      <c r="C145" s="283"/>
      <c r="D145" s="130"/>
      <c r="E145" s="130"/>
      <c r="F145" s="292"/>
    </row>
    <row r="146" spans="1:6" s="275" customFormat="1" ht="15.75">
      <c r="A146" s="281"/>
      <c r="B146" s="282" t="s">
        <v>31</v>
      </c>
      <c r="C146" s="283"/>
      <c r="D146" s="130"/>
      <c r="E146" s="130"/>
      <c r="F146" s="292">
        <v>3138.18</v>
      </c>
    </row>
    <row r="147" spans="1:6" s="275" customFormat="1" ht="15.75">
      <c r="A147" s="281"/>
      <c r="B147" s="282" t="s">
        <v>32</v>
      </c>
      <c r="C147" s="283"/>
      <c r="D147" s="130"/>
      <c r="E147" s="130"/>
      <c r="F147" s="292"/>
    </row>
    <row r="148" spans="1:6" s="275" customFormat="1" ht="15.75">
      <c r="A148" s="281"/>
      <c r="B148" s="282" t="s">
        <v>33</v>
      </c>
      <c r="C148" s="283"/>
      <c r="D148" s="130"/>
      <c r="E148" s="130"/>
      <c r="F148" s="292">
        <v>83.98</v>
      </c>
    </row>
    <row r="149" spans="1:6" s="275" customFormat="1" ht="15.75">
      <c r="A149" s="281" t="s">
        <v>34</v>
      </c>
      <c r="B149" s="282" t="s">
        <v>107</v>
      </c>
      <c r="C149" s="283" t="s">
        <v>6</v>
      </c>
      <c r="D149" s="130"/>
      <c r="E149" s="130"/>
      <c r="F149" s="292">
        <f>19.41+61.26+17.65</f>
        <v>98.32</v>
      </c>
    </row>
    <row r="150" spans="1:6" s="275" customFormat="1" ht="31.5">
      <c r="A150" s="281" t="s">
        <v>35</v>
      </c>
      <c r="B150" s="282" t="s">
        <v>61</v>
      </c>
      <c r="C150" s="283" t="s">
        <v>6</v>
      </c>
      <c r="D150" s="130"/>
      <c r="E150" s="130"/>
      <c r="F150" s="292"/>
    </row>
    <row r="151" spans="1:6" s="275" customFormat="1" ht="31.5">
      <c r="A151" s="281" t="s">
        <v>36</v>
      </c>
      <c r="B151" s="282" t="s">
        <v>64</v>
      </c>
      <c r="C151" s="283" t="s">
        <v>6</v>
      </c>
      <c r="D151" s="130"/>
      <c r="E151" s="130"/>
      <c r="F151" s="292"/>
    </row>
    <row r="152" spans="1:6" s="275" customFormat="1" ht="15.75">
      <c r="A152" s="281" t="s">
        <v>37</v>
      </c>
      <c r="B152" s="282" t="s">
        <v>38</v>
      </c>
      <c r="C152" s="283"/>
      <c r="D152" s="130"/>
      <c r="E152" s="130"/>
      <c r="F152" s="292"/>
    </row>
    <row r="153" spans="1:6" s="275" customFormat="1" ht="15.75">
      <c r="A153" s="281"/>
      <c r="B153" s="294" t="s">
        <v>39</v>
      </c>
      <c r="C153" s="283"/>
      <c r="D153" s="130"/>
      <c r="E153" s="130"/>
      <c r="F153" s="292"/>
    </row>
    <row r="154" spans="1:6" s="275" customFormat="1" ht="15.75">
      <c r="A154" s="281"/>
      <c r="B154" s="282" t="s">
        <v>108</v>
      </c>
      <c r="C154" s="283" t="s">
        <v>40</v>
      </c>
      <c r="D154" s="130"/>
      <c r="E154" s="130"/>
      <c r="F154" s="292">
        <v>64.6</v>
      </c>
    </row>
    <row r="155" spans="1:6" s="275" customFormat="1" ht="15.75">
      <c r="A155" s="281"/>
      <c r="B155" s="282" t="s">
        <v>109</v>
      </c>
      <c r="C155" s="283" t="s">
        <v>41</v>
      </c>
      <c r="D155" s="130"/>
      <c r="E155" s="130"/>
      <c r="F155" s="292"/>
    </row>
    <row r="156" spans="1:6" s="275" customFormat="1" ht="15.75">
      <c r="A156" s="281" t="s">
        <v>42</v>
      </c>
      <c r="B156" s="282" t="s">
        <v>43</v>
      </c>
      <c r="C156" s="283"/>
      <c r="D156" s="130"/>
      <c r="E156" s="130"/>
      <c r="F156" s="292"/>
    </row>
    <row r="157" spans="1:6" s="275" customFormat="1" ht="15.75">
      <c r="A157" s="281" t="s">
        <v>44</v>
      </c>
      <c r="B157" s="282" t="s">
        <v>45</v>
      </c>
      <c r="C157" s="283" t="s">
        <v>46</v>
      </c>
      <c r="D157" s="130"/>
      <c r="E157" s="130"/>
      <c r="F157" s="292">
        <v>2</v>
      </c>
    </row>
    <row r="158" spans="1:6" s="275" customFormat="1" ht="31.5">
      <c r="A158" s="281" t="s">
        <v>47</v>
      </c>
      <c r="B158" s="282" t="s">
        <v>48</v>
      </c>
      <c r="C158" s="283" t="s">
        <v>62</v>
      </c>
      <c r="D158" s="130"/>
      <c r="E158" s="130"/>
      <c r="F158" s="292">
        <v>130.757</v>
      </c>
    </row>
    <row r="159" spans="1:6" s="275" customFormat="1" ht="15.75">
      <c r="A159" s="281" t="s">
        <v>49</v>
      </c>
      <c r="B159" s="282" t="s">
        <v>50</v>
      </c>
      <c r="C159" s="283"/>
      <c r="D159" s="130"/>
      <c r="E159" s="130"/>
      <c r="F159" s="292"/>
    </row>
    <row r="160" spans="1:6" s="275" customFormat="1" ht="15.75">
      <c r="A160" s="281"/>
      <c r="B160" s="294" t="s">
        <v>39</v>
      </c>
      <c r="C160" s="283"/>
      <c r="D160" s="130"/>
      <c r="E160" s="130"/>
      <c r="F160" s="292"/>
    </row>
    <row r="161" spans="1:6" s="275" customFormat="1" ht="15.75">
      <c r="A161" s="281"/>
      <c r="B161" s="282" t="s">
        <v>51</v>
      </c>
      <c r="C161" s="283" t="s">
        <v>6</v>
      </c>
      <c r="D161" s="130"/>
      <c r="E161" s="130"/>
      <c r="F161" s="292">
        <v>1000</v>
      </c>
    </row>
    <row r="162" spans="1:6" s="275" customFormat="1" ht="16.5" thickBot="1">
      <c r="A162" s="297"/>
      <c r="B162" s="298" t="s">
        <v>52</v>
      </c>
      <c r="C162" s="299" t="s">
        <v>6</v>
      </c>
      <c r="D162" s="334"/>
      <c r="E162" s="334"/>
      <c r="F162" s="335"/>
    </row>
    <row r="163" spans="1:6" s="1" customFormat="1" ht="21" thickBot="1">
      <c r="A163" s="704" t="s">
        <v>152</v>
      </c>
      <c r="B163" s="705"/>
      <c r="C163" s="705"/>
      <c r="D163" s="705"/>
      <c r="E163" s="705"/>
      <c r="F163" s="706"/>
    </row>
    <row r="164" spans="1:6" s="1" customFormat="1" ht="21" thickBot="1">
      <c r="A164" s="707" t="s">
        <v>253</v>
      </c>
      <c r="B164" s="708"/>
      <c r="C164" s="708"/>
      <c r="D164" s="708"/>
      <c r="E164" s="708"/>
      <c r="F164" s="709"/>
    </row>
    <row r="165" spans="1:6" s="1" customFormat="1" ht="35.25" thickBot="1">
      <c r="A165" s="120" t="s">
        <v>53</v>
      </c>
      <c r="B165" s="121" t="s">
        <v>0</v>
      </c>
      <c r="C165" s="121" t="s">
        <v>1</v>
      </c>
      <c r="D165" s="121" t="s">
        <v>55</v>
      </c>
      <c r="E165" s="121" t="s">
        <v>134</v>
      </c>
      <c r="F165" s="122" t="s">
        <v>54</v>
      </c>
    </row>
    <row r="166" spans="1:6" s="1" customFormat="1" ht="16.5" thickBot="1">
      <c r="A166" s="9"/>
      <c r="B166" s="10"/>
      <c r="C166" s="10"/>
      <c r="D166" s="121">
        <v>2017</v>
      </c>
      <c r="E166" s="121">
        <v>2018</v>
      </c>
      <c r="F166" s="122">
        <v>2019</v>
      </c>
    </row>
    <row r="167" spans="1:6" s="1" customFormat="1" ht="15.75">
      <c r="A167" s="24" t="s">
        <v>2</v>
      </c>
      <c r="B167" s="25" t="s">
        <v>3</v>
      </c>
      <c r="C167" s="26"/>
      <c r="D167" s="31"/>
      <c r="E167" s="31"/>
      <c r="F167" s="32"/>
    </row>
    <row r="168" spans="1:6" s="1" customFormat="1" ht="15.75">
      <c r="A168" s="12" t="s">
        <v>4</v>
      </c>
      <c r="B168" s="13" t="s">
        <v>5</v>
      </c>
      <c r="C168" s="14" t="s">
        <v>6</v>
      </c>
      <c r="D168" s="123">
        <v>23721316</v>
      </c>
      <c r="E168" s="123">
        <v>23620349.16528148</v>
      </c>
      <c r="F168" s="124">
        <v>23177894.5398355</v>
      </c>
    </row>
    <row r="169" spans="1:6" s="1" customFormat="1" ht="15.75">
      <c r="A169" s="12" t="s">
        <v>7</v>
      </c>
      <c r="B169" s="13" t="s">
        <v>8</v>
      </c>
      <c r="C169" s="14" t="s">
        <v>6</v>
      </c>
      <c r="D169" s="123">
        <v>1617149</v>
      </c>
      <c r="E169" s="123">
        <v>-224974.69979046332</v>
      </c>
      <c r="F169" s="124">
        <v>-131444.42722032894</v>
      </c>
    </row>
    <row r="170" spans="1:6" s="1" customFormat="1" ht="15.75">
      <c r="A170" s="12" t="s">
        <v>9</v>
      </c>
      <c r="B170" s="13" t="s">
        <v>10</v>
      </c>
      <c r="C170" s="14" t="s">
        <v>6</v>
      </c>
      <c r="D170" s="123">
        <v>2390655</v>
      </c>
      <c r="E170" s="123">
        <v>444133.36172148935</v>
      </c>
      <c r="F170" s="124">
        <v>314062.789079671</v>
      </c>
    </row>
    <row r="171" spans="1:6" s="1" customFormat="1" ht="15.75">
      <c r="A171" s="12" t="s">
        <v>11</v>
      </c>
      <c r="B171" s="13" t="s">
        <v>12</v>
      </c>
      <c r="C171" s="14" t="s">
        <v>6</v>
      </c>
      <c r="D171" s="123">
        <v>1537900</v>
      </c>
      <c r="E171" s="123">
        <v>176426.01320762932</v>
      </c>
      <c r="F171" s="124">
        <v>46355.789079671005</v>
      </c>
    </row>
    <row r="172" spans="1:6" s="1" customFormat="1" ht="15.75">
      <c r="A172" s="12" t="s">
        <v>13</v>
      </c>
      <c r="B172" s="13" t="s">
        <v>14</v>
      </c>
      <c r="C172" s="14"/>
      <c r="D172" s="33"/>
      <c r="E172" s="33"/>
      <c r="F172" s="34"/>
    </row>
    <row r="173" spans="1:6" s="1" customFormat="1" ht="47.25">
      <c r="A173" s="12" t="s">
        <v>15</v>
      </c>
      <c r="B173" s="13" t="s">
        <v>59</v>
      </c>
      <c r="C173" s="14" t="s">
        <v>16</v>
      </c>
      <c r="D173" s="33"/>
      <c r="E173" s="33"/>
      <c r="F173" s="34"/>
    </row>
    <row r="174" spans="1:6" s="1" customFormat="1" ht="31.5">
      <c r="A174" s="12" t="s">
        <v>17</v>
      </c>
      <c r="B174" s="13" t="s">
        <v>58</v>
      </c>
      <c r="C174" s="14"/>
      <c r="D174" s="33"/>
      <c r="E174" s="33"/>
      <c r="F174" s="34"/>
    </row>
    <row r="175" spans="1:6" s="1" customFormat="1" ht="18.75">
      <c r="A175" s="12" t="s">
        <v>18</v>
      </c>
      <c r="B175" s="13" t="s">
        <v>135</v>
      </c>
      <c r="C175" s="14" t="s">
        <v>19</v>
      </c>
      <c r="D175" s="33"/>
      <c r="E175" s="33"/>
      <c r="F175" s="34"/>
    </row>
    <row r="176" spans="1:6" s="1" customFormat="1" ht="18.75">
      <c r="A176" s="12" t="s">
        <v>20</v>
      </c>
      <c r="B176" s="13" t="s">
        <v>136</v>
      </c>
      <c r="C176" s="14" t="s">
        <v>21</v>
      </c>
      <c r="D176" s="33"/>
      <c r="E176" s="33"/>
      <c r="F176" s="34"/>
    </row>
    <row r="177" spans="1:6" s="1" customFormat="1" ht="18.75">
      <c r="A177" s="17" t="s">
        <v>22</v>
      </c>
      <c r="B177" s="18" t="s">
        <v>137</v>
      </c>
      <c r="C177" s="19" t="s">
        <v>19</v>
      </c>
      <c r="D177" s="113">
        <v>7.190364823348695</v>
      </c>
      <c r="E177" s="113">
        <v>2.915</v>
      </c>
      <c r="F177" s="114">
        <v>3.02</v>
      </c>
    </row>
    <row r="178" spans="1:6" s="1" customFormat="1" ht="34.5">
      <c r="A178" s="12" t="s">
        <v>56</v>
      </c>
      <c r="B178" s="13" t="s">
        <v>138</v>
      </c>
      <c r="C178" s="14" t="s">
        <v>57</v>
      </c>
      <c r="D178" s="115">
        <v>2396.614</v>
      </c>
      <c r="E178" s="115">
        <v>18526.149</v>
      </c>
      <c r="F178" s="116">
        <v>18848.26</v>
      </c>
    </row>
    <row r="179" spans="1:6" s="1" customFormat="1" ht="18.75">
      <c r="A179" s="12" t="s">
        <v>24</v>
      </c>
      <c r="B179" s="13" t="s">
        <v>139</v>
      </c>
      <c r="C179" s="14" t="s">
        <v>23</v>
      </c>
      <c r="D179" s="125"/>
      <c r="E179" s="89">
        <v>0</v>
      </c>
      <c r="F179" s="117">
        <v>0</v>
      </c>
    </row>
    <row r="180" spans="1:6" s="1" customFormat="1" ht="34.5">
      <c r="A180" s="12" t="s">
        <v>25</v>
      </c>
      <c r="B180" s="13" t="s">
        <v>153</v>
      </c>
      <c r="C180" s="14" t="s">
        <v>16</v>
      </c>
      <c r="D180" s="126">
        <v>0.0078</v>
      </c>
      <c r="E180" s="127">
        <v>0.0179</v>
      </c>
      <c r="F180" s="128">
        <v>0.0172</v>
      </c>
    </row>
    <row r="181" spans="1:6" s="1" customFormat="1" ht="18.75">
      <c r="A181" s="12" t="s">
        <v>26</v>
      </c>
      <c r="B181" s="13" t="s">
        <v>154</v>
      </c>
      <c r="C181" s="14"/>
      <c r="D181" s="89"/>
      <c r="E181" s="89"/>
      <c r="F181" s="117"/>
    </row>
    <row r="182" spans="1:6" s="1" customFormat="1" ht="34.5">
      <c r="A182" s="12" t="s">
        <v>27</v>
      </c>
      <c r="B182" s="13" t="s">
        <v>140</v>
      </c>
      <c r="C182" s="14" t="s">
        <v>21</v>
      </c>
      <c r="D182" s="89"/>
      <c r="E182" s="89"/>
      <c r="F182" s="117"/>
    </row>
    <row r="183" spans="1:6" s="1" customFormat="1" ht="15.75">
      <c r="A183" s="12" t="s">
        <v>28</v>
      </c>
      <c r="B183" s="13" t="s">
        <v>29</v>
      </c>
      <c r="C183" s="14" t="s">
        <v>6</v>
      </c>
      <c r="D183" s="89">
        <v>25144.581595538642</v>
      </c>
      <c r="E183" s="89">
        <v>31730.61</v>
      </c>
      <c r="F183" s="117">
        <v>35917.71618540134</v>
      </c>
    </row>
    <row r="184" spans="1:6" s="1" customFormat="1" ht="50.25">
      <c r="A184" s="12" t="s">
        <v>30</v>
      </c>
      <c r="B184" s="13" t="s">
        <v>155</v>
      </c>
      <c r="C184" s="14" t="s">
        <v>6</v>
      </c>
      <c r="D184" s="89">
        <v>7832.356085538648</v>
      </c>
      <c r="E184" s="89">
        <v>8652.16</v>
      </c>
      <c r="F184" s="117">
        <v>8928.603420116633</v>
      </c>
    </row>
    <row r="185" spans="1:6" s="1" customFormat="1" ht="15.75">
      <c r="A185" s="12"/>
      <c r="B185" s="13" t="s">
        <v>60</v>
      </c>
      <c r="C185" s="14"/>
      <c r="D185" s="89"/>
      <c r="E185" s="89"/>
      <c r="F185" s="117"/>
    </row>
    <row r="186" spans="1:6" s="1" customFormat="1" ht="15.75">
      <c r="A186" s="12"/>
      <c r="B186" s="13" t="s">
        <v>31</v>
      </c>
      <c r="C186" s="14"/>
      <c r="D186" s="89">
        <v>1508.6021799999999</v>
      </c>
      <c r="E186" s="89">
        <v>5142.78</v>
      </c>
      <c r="F186" s="117">
        <v>5307.095927133577</v>
      </c>
    </row>
    <row r="187" spans="1:6" s="1" customFormat="1" ht="15.75">
      <c r="A187" s="12"/>
      <c r="B187" s="13" t="s">
        <v>32</v>
      </c>
      <c r="C187" s="14"/>
      <c r="D187" s="89">
        <v>2979.32189</v>
      </c>
      <c r="E187" s="89">
        <v>711.36</v>
      </c>
      <c r="F187" s="117">
        <v>752.9543662723521</v>
      </c>
    </row>
    <row r="188" spans="1:6" s="1" customFormat="1" ht="15.75">
      <c r="A188" s="12"/>
      <c r="B188" s="13" t="s">
        <v>33</v>
      </c>
      <c r="C188" s="14"/>
      <c r="D188" s="89">
        <v>345.17055</v>
      </c>
      <c r="E188" s="89">
        <v>408.86</v>
      </c>
      <c r="F188" s="117">
        <v>421.9234034447972</v>
      </c>
    </row>
    <row r="189" spans="1:6" s="1" customFormat="1" ht="18.75">
      <c r="A189" s="12" t="s">
        <v>34</v>
      </c>
      <c r="B189" s="13" t="s">
        <v>142</v>
      </c>
      <c r="C189" s="14" t="s">
        <v>6</v>
      </c>
      <c r="D189" s="89">
        <v>17259.58882</v>
      </c>
      <c r="E189" s="89">
        <v>23078.45</v>
      </c>
      <c r="F189" s="117">
        <v>26989.112765284706</v>
      </c>
    </row>
    <row r="190" spans="1:6" s="1" customFormat="1" ht="31.5">
      <c r="A190" s="12" t="s">
        <v>35</v>
      </c>
      <c r="B190" s="13" t="s">
        <v>61</v>
      </c>
      <c r="C190" s="14" t="s">
        <v>6</v>
      </c>
      <c r="D190" s="89"/>
      <c r="E190" s="89">
        <v>0</v>
      </c>
      <c r="F190" s="117">
        <v>0</v>
      </c>
    </row>
    <row r="191" spans="1:6" s="1" customFormat="1" ht="31.5">
      <c r="A191" s="12" t="s">
        <v>36</v>
      </c>
      <c r="B191" s="13" t="s">
        <v>64</v>
      </c>
      <c r="C191" s="14" t="s">
        <v>6</v>
      </c>
      <c r="D191" s="89"/>
      <c r="E191" s="89"/>
      <c r="F191" s="117"/>
    </row>
    <row r="192" spans="1:6" s="1" customFormat="1" ht="15.75">
      <c r="A192" s="12" t="s">
        <v>37</v>
      </c>
      <c r="B192" s="13" t="s">
        <v>38</v>
      </c>
      <c r="C192" s="14"/>
      <c r="D192" s="89"/>
      <c r="E192" s="89"/>
      <c r="F192" s="117"/>
    </row>
    <row r="193" spans="1:6" s="1" customFormat="1" ht="15.75">
      <c r="A193" s="12"/>
      <c r="B193" s="20" t="s">
        <v>39</v>
      </c>
      <c r="C193" s="14"/>
      <c r="D193" s="89"/>
      <c r="E193" s="89"/>
      <c r="F193" s="117"/>
    </row>
    <row r="194" spans="1:6" s="1" customFormat="1" ht="18.75">
      <c r="A194" s="12"/>
      <c r="B194" s="13" t="s">
        <v>143</v>
      </c>
      <c r="C194" s="14" t="s">
        <v>40</v>
      </c>
      <c r="D194" s="89">
        <v>844.16</v>
      </c>
      <c r="E194" s="89">
        <v>844.16</v>
      </c>
      <c r="F194" s="117">
        <v>869.99</v>
      </c>
    </row>
    <row r="195" spans="1:6" s="1" customFormat="1" ht="18.75">
      <c r="A195" s="12"/>
      <c r="B195" s="13" t="s">
        <v>144</v>
      </c>
      <c r="C195" s="14" t="s">
        <v>41</v>
      </c>
      <c r="D195" s="89">
        <v>29.78651155650427</v>
      </c>
      <c r="E195" s="89">
        <v>37.58838371872631</v>
      </c>
      <c r="F195" s="129">
        <v>41.285205790183035</v>
      </c>
    </row>
    <row r="196" spans="1:6" s="1" customFormat="1" ht="15.75">
      <c r="A196" s="12" t="s">
        <v>42</v>
      </c>
      <c r="B196" s="13" t="s">
        <v>43</v>
      </c>
      <c r="C196" s="14"/>
      <c r="D196" s="89"/>
      <c r="E196" s="89"/>
      <c r="F196" s="117"/>
    </row>
    <row r="197" spans="1:6" s="1" customFormat="1" ht="15.75">
      <c r="A197" s="12" t="s">
        <v>44</v>
      </c>
      <c r="B197" s="13" t="s">
        <v>45</v>
      </c>
      <c r="C197" s="14" t="s">
        <v>46</v>
      </c>
      <c r="D197" s="89">
        <v>4.3100000000000005</v>
      </c>
      <c r="E197" s="89">
        <v>11.406</v>
      </c>
      <c r="F197" s="117">
        <v>11.406</v>
      </c>
    </row>
    <row r="198" spans="1:6" s="1" customFormat="1" ht="31.5">
      <c r="A198" s="12" t="s">
        <v>47</v>
      </c>
      <c r="B198" s="13" t="s">
        <v>48</v>
      </c>
      <c r="C198" s="14" t="s">
        <v>62</v>
      </c>
      <c r="D198" s="89">
        <v>29.168642304717704</v>
      </c>
      <c r="E198" s="89">
        <v>37.57364544976328</v>
      </c>
      <c r="F198" s="129">
        <v>38.774153421690166</v>
      </c>
    </row>
    <row r="199" spans="1:6" s="1" customFormat="1" ht="15.75">
      <c r="A199" s="12" t="s">
        <v>49</v>
      </c>
      <c r="B199" s="13" t="s">
        <v>50</v>
      </c>
      <c r="C199" s="14"/>
      <c r="D199" s="130"/>
      <c r="E199" s="89"/>
      <c r="F199" s="117"/>
    </row>
    <row r="200" spans="1:6" s="1" customFormat="1" ht="15.75">
      <c r="A200" s="12"/>
      <c r="B200" s="20" t="s">
        <v>39</v>
      </c>
      <c r="C200" s="14"/>
      <c r="D200" s="89"/>
      <c r="E200" s="89"/>
      <c r="F200" s="117"/>
    </row>
    <row r="201" spans="1:6" s="1" customFormat="1" ht="15.75">
      <c r="A201" s="12"/>
      <c r="B201" s="13" t="s">
        <v>51</v>
      </c>
      <c r="C201" s="14" t="s">
        <v>6</v>
      </c>
      <c r="D201" s="89">
        <v>1000</v>
      </c>
      <c r="E201" s="89">
        <v>1000</v>
      </c>
      <c r="F201" s="117">
        <v>1000</v>
      </c>
    </row>
    <row r="202" spans="1:6" s="1" customFormat="1" ht="16.5" thickBot="1">
      <c r="A202" s="21"/>
      <c r="B202" s="22" t="s">
        <v>52</v>
      </c>
      <c r="C202" s="23" t="s">
        <v>6</v>
      </c>
      <c r="D202" s="96"/>
      <c r="E202" s="96"/>
      <c r="F202" s="131"/>
    </row>
    <row r="203" spans="1:6" s="1" customFormat="1" ht="21" thickBot="1">
      <c r="A203" s="707" t="s">
        <v>442</v>
      </c>
      <c r="B203" s="708"/>
      <c r="C203" s="708"/>
      <c r="D203" s="708"/>
      <c r="E203" s="708"/>
      <c r="F203" s="709"/>
    </row>
    <row r="204" spans="1:6" s="1" customFormat="1" ht="35.25" thickBot="1">
      <c r="A204" s="120" t="s">
        <v>53</v>
      </c>
      <c r="B204" s="121" t="s">
        <v>0</v>
      </c>
      <c r="C204" s="121" t="s">
        <v>1</v>
      </c>
      <c r="D204" s="121" t="s">
        <v>55</v>
      </c>
      <c r="E204" s="121" t="s">
        <v>134</v>
      </c>
      <c r="F204" s="122" t="s">
        <v>54</v>
      </c>
    </row>
    <row r="205" spans="1:6" s="1" customFormat="1" ht="16.5" thickBot="1">
      <c r="A205" s="9"/>
      <c r="B205" s="10"/>
      <c r="C205" s="10"/>
      <c r="D205" s="121">
        <v>2017</v>
      </c>
      <c r="E205" s="121">
        <v>2018</v>
      </c>
      <c r="F205" s="122">
        <v>2019</v>
      </c>
    </row>
    <row r="206" spans="1:6" s="1" customFormat="1" ht="15.75">
      <c r="A206" s="24" t="s">
        <v>2</v>
      </c>
      <c r="B206" s="25" t="s">
        <v>3</v>
      </c>
      <c r="C206" s="26"/>
      <c r="D206" s="31"/>
      <c r="E206" s="31"/>
      <c r="F206" s="32"/>
    </row>
    <row r="207" spans="1:6" s="1" customFormat="1" ht="15.75">
      <c r="A207" s="12" t="s">
        <v>4</v>
      </c>
      <c r="B207" s="13" t="s">
        <v>5</v>
      </c>
      <c r="C207" s="14" t="s">
        <v>6</v>
      </c>
      <c r="D207" s="123">
        <v>23721316</v>
      </c>
      <c r="E207" s="123">
        <v>23620349.16528148</v>
      </c>
      <c r="F207" s="124">
        <v>23177894.5398355</v>
      </c>
    </row>
    <row r="208" spans="1:6" s="1" customFormat="1" ht="15.75">
      <c r="A208" s="12" t="s">
        <v>7</v>
      </c>
      <c r="B208" s="13" t="s">
        <v>8</v>
      </c>
      <c r="C208" s="14" t="s">
        <v>6</v>
      </c>
      <c r="D208" s="123">
        <v>1617149</v>
      </c>
      <c r="E208" s="123">
        <v>-224974.69979046332</v>
      </c>
      <c r="F208" s="124">
        <v>-131444.42722032894</v>
      </c>
    </row>
    <row r="209" spans="1:6" s="1" customFormat="1" ht="15.75">
      <c r="A209" s="12" t="s">
        <v>9</v>
      </c>
      <c r="B209" s="13" t="s">
        <v>10</v>
      </c>
      <c r="C209" s="14" t="s">
        <v>6</v>
      </c>
      <c r="D209" s="123">
        <v>2390655</v>
      </c>
      <c r="E209" s="123">
        <v>444133.36172148935</v>
      </c>
      <c r="F209" s="124">
        <v>314062.789079671</v>
      </c>
    </row>
    <row r="210" spans="1:6" s="1" customFormat="1" ht="15.75">
      <c r="A210" s="12" t="s">
        <v>11</v>
      </c>
      <c r="B210" s="13" t="s">
        <v>12</v>
      </c>
      <c r="C210" s="14" t="s">
        <v>6</v>
      </c>
      <c r="D210" s="123">
        <v>1537900</v>
      </c>
      <c r="E210" s="123">
        <v>176426.01320762932</v>
      </c>
      <c r="F210" s="124">
        <v>46355.789079671005</v>
      </c>
    </row>
    <row r="211" spans="1:6" s="1" customFormat="1" ht="15.75">
      <c r="A211" s="12" t="s">
        <v>13</v>
      </c>
      <c r="B211" s="13" t="s">
        <v>14</v>
      </c>
      <c r="C211" s="14"/>
      <c r="D211" s="33"/>
      <c r="E211" s="33"/>
      <c r="F211" s="34"/>
    </row>
    <row r="212" spans="1:6" s="1" customFormat="1" ht="47.25">
      <c r="A212" s="12" t="s">
        <v>15</v>
      </c>
      <c r="B212" s="13" t="s">
        <v>59</v>
      </c>
      <c r="C212" s="14" t="s">
        <v>16</v>
      </c>
      <c r="D212" s="33"/>
      <c r="E212" s="33"/>
      <c r="F212" s="34"/>
    </row>
    <row r="213" spans="1:6" s="1" customFormat="1" ht="31.5">
      <c r="A213" s="12" t="s">
        <v>17</v>
      </c>
      <c r="B213" s="13" t="s">
        <v>58</v>
      </c>
      <c r="C213" s="14"/>
      <c r="D213" s="33"/>
      <c r="E213" s="33"/>
      <c r="F213" s="34"/>
    </row>
    <row r="214" spans="1:6" s="1" customFormat="1" ht="18.75">
      <c r="A214" s="12" t="s">
        <v>18</v>
      </c>
      <c r="B214" s="13" t="s">
        <v>135</v>
      </c>
      <c r="C214" s="14" t="s">
        <v>19</v>
      </c>
      <c r="D214" s="33"/>
      <c r="E214" s="33"/>
      <c r="F214" s="34"/>
    </row>
    <row r="215" spans="1:6" s="1" customFormat="1" ht="18.75">
      <c r="A215" s="12" t="s">
        <v>20</v>
      </c>
      <c r="B215" s="13" t="s">
        <v>136</v>
      </c>
      <c r="C215" s="14" t="s">
        <v>21</v>
      </c>
      <c r="D215" s="33"/>
      <c r="E215" s="33"/>
      <c r="F215" s="34"/>
    </row>
    <row r="216" spans="1:6" s="1" customFormat="1" ht="18.75">
      <c r="A216" s="17" t="s">
        <v>22</v>
      </c>
      <c r="B216" s="18" t="s">
        <v>137</v>
      </c>
      <c r="C216" s="19" t="s">
        <v>19</v>
      </c>
      <c r="D216" s="113">
        <v>7.190364823348695</v>
      </c>
      <c r="E216" s="113">
        <v>2.915</v>
      </c>
      <c r="F216" s="114">
        <v>3.855</v>
      </c>
    </row>
    <row r="217" spans="1:6" s="1" customFormat="1" ht="34.5">
      <c r="A217" s="12" t="s">
        <v>56</v>
      </c>
      <c r="B217" s="13" t="s">
        <v>138</v>
      </c>
      <c r="C217" s="14" t="s">
        <v>57</v>
      </c>
      <c r="D217" s="115">
        <v>2396.614</v>
      </c>
      <c r="E217" s="115">
        <v>18526.149</v>
      </c>
      <c r="F217" s="116">
        <v>24281.007</v>
      </c>
    </row>
    <row r="218" spans="1:6" s="1" customFormat="1" ht="18.75">
      <c r="A218" s="12" t="s">
        <v>24</v>
      </c>
      <c r="B218" s="13" t="s">
        <v>139</v>
      </c>
      <c r="C218" s="14" t="s">
        <v>23</v>
      </c>
      <c r="D218" s="125"/>
      <c r="E218" s="89">
        <v>0</v>
      </c>
      <c r="F218" s="117">
        <v>0</v>
      </c>
    </row>
    <row r="219" spans="1:6" s="1" customFormat="1" ht="34.5">
      <c r="A219" s="12" t="s">
        <v>25</v>
      </c>
      <c r="B219" s="13" t="s">
        <v>153</v>
      </c>
      <c r="C219" s="14" t="s">
        <v>16</v>
      </c>
      <c r="D219" s="126">
        <v>0.0078</v>
      </c>
      <c r="E219" s="127">
        <v>0.0179</v>
      </c>
      <c r="F219" s="128">
        <v>0.0166</v>
      </c>
    </row>
    <row r="220" spans="1:6" s="1" customFormat="1" ht="18.75">
      <c r="A220" s="12" t="s">
        <v>26</v>
      </c>
      <c r="B220" s="13" t="s">
        <v>154</v>
      </c>
      <c r="C220" s="14"/>
      <c r="D220" s="89"/>
      <c r="E220" s="89"/>
      <c r="F220" s="117"/>
    </row>
    <row r="221" spans="1:6" s="1" customFormat="1" ht="34.5">
      <c r="A221" s="12" t="s">
        <v>27</v>
      </c>
      <c r="B221" s="13" t="s">
        <v>140</v>
      </c>
      <c r="C221" s="14" t="s">
        <v>21</v>
      </c>
      <c r="D221" s="89"/>
      <c r="E221" s="89"/>
      <c r="F221" s="117"/>
    </row>
    <row r="222" spans="1:6" s="1" customFormat="1" ht="15.75">
      <c r="A222" s="12" t="s">
        <v>28</v>
      </c>
      <c r="B222" s="13" t="s">
        <v>29</v>
      </c>
      <c r="C222" s="14" t="s">
        <v>6</v>
      </c>
      <c r="D222" s="89">
        <v>25144.581595538642</v>
      </c>
      <c r="E222" s="89">
        <v>31730.61</v>
      </c>
      <c r="F222" s="117">
        <v>38366.26637456105</v>
      </c>
    </row>
    <row r="223" spans="1:6" s="1" customFormat="1" ht="50.25">
      <c r="A223" s="12" t="s">
        <v>30</v>
      </c>
      <c r="B223" s="13" t="s">
        <v>155</v>
      </c>
      <c r="C223" s="14" t="s">
        <v>6</v>
      </c>
      <c r="D223" s="89">
        <v>7832.356085538648</v>
      </c>
      <c r="E223" s="89">
        <v>8652.16</v>
      </c>
      <c r="F223" s="117">
        <v>10496.685308391061</v>
      </c>
    </row>
    <row r="224" spans="1:6" s="1" customFormat="1" ht="15.75">
      <c r="A224" s="12"/>
      <c r="B224" s="13" t="s">
        <v>60</v>
      </c>
      <c r="C224" s="14"/>
      <c r="D224" s="89"/>
      <c r="E224" s="89"/>
      <c r="F224" s="117"/>
    </row>
    <row r="225" spans="1:6" s="1" customFormat="1" ht="15.75">
      <c r="A225" s="12"/>
      <c r="B225" s="13" t="s">
        <v>31</v>
      </c>
      <c r="C225" s="14"/>
      <c r="D225" s="89">
        <v>1508.6021799999999</v>
      </c>
      <c r="E225" s="89">
        <v>5142.78</v>
      </c>
      <c r="F225" s="117">
        <v>6239.152219825815</v>
      </c>
    </row>
    <row r="226" spans="1:6" s="1" customFormat="1" ht="15.75">
      <c r="A226" s="12"/>
      <c r="B226" s="13" t="s">
        <v>32</v>
      </c>
      <c r="C226" s="14"/>
      <c r="D226" s="89">
        <v>2979.32189</v>
      </c>
      <c r="E226" s="89">
        <v>711.36</v>
      </c>
      <c r="F226" s="117">
        <v>885.1916321574801</v>
      </c>
    </row>
    <row r="227" spans="1:6" s="1" customFormat="1" ht="15.75">
      <c r="A227" s="12"/>
      <c r="B227" s="13" t="s">
        <v>33</v>
      </c>
      <c r="C227" s="14"/>
      <c r="D227" s="89">
        <v>345.17055</v>
      </c>
      <c r="E227" s="89">
        <v>408.86</v>
      </c>
      <c r="F227" s="117">
        <v>2830.73</v>
      </c>
    </row>
    <row r="228" spans="1:6" s="1" customFormat="1" ht="18.75">
      <c r="A228" s="12" t="s">
        <v>34</v>
      </c>
      <c r="B228" s="13" t="s">
        <v>142</v>
      </c>
      <c r="C228" s="14" t="s">
        <v>6</v>
      </c>
      <c r="D228" s="89">
        <v>17259.58882</v>
      </c>
      <c r="E228" s="89">
        <v>23078.45</v>
      </c>
      <c r="F228" s="117">
        <v>27869.581066169987</v>
      </c>
    </row>
    <row r="229" spans="1:6" s="1" customFormat="1" ht="31.5">
      <c r="A229" s="12" t="s">
        <v>35</v>
      </c>
      <c r="B229" s="13" t="s">
        <v>61</v>
      </c>
      <c r="C229" s="14" t="s">
        <v>6</v>
      </c>
      <c r="D229" s="89"/>
      <c r="E229" s="89">
        <v>0</v>
      </c>
      <c r="F229" s="117">
        <v>25573.35106616998</v>
      </c>
    </row>
    <row r="230" spans="1:6" s="1" customFormat="1" ht="31.5">
      <c r="A230" s="12" t="s">
        <v>36</v>
      </c>
      <c r="B230" s="13" t="s">
        <v>64</v>
      </c>
      <c r="C230" s="14" t="s">
        <v>6</v>
      </c>
      <c r="D230" s="89"/>
      <c r="E230" s="89"/>
      <c r="F230" s="117">
        <v>2296.23</v>
      </c>
    </row>
    <row r="231" spans="1:6" s="1" customFormat="1" ht="15.75">
      <c r="A231" s="12" t="s">
        <v>37</v>
      </c>
      <c r="B231" s="13" t="s">
        <v>38</v>
      </c>
      <c r="C231" s="14"/>
      <c r="D231" s="89"/>
      <c r="E231" s="89"/>
      <c r="F231" s="117"/>
    </row>
    <row r="232" spans="1:6" s="1" customFormat="1" ht="15.75">
      <c r="A232" s="12"/>
      <c r="B232" s="20" t="s">
        <v>39</v>
      </c>
      <c r="C232" s="14"/>
      <c r="D232" s="89"/>
      <c r="E232" s="89"/>
      <c r="F232" s="117"/>
    </row>
    <row r="233" spans="1:6" s="1" customFormat="1" ht="18.75">
      <c r="A233" s="12"/>
      <c r="B233" s="13" t="s">
        <v>143</v>
      </c>
      <c r="C233" s="14" t="s">
        <v>40</v>
      </c>
      <c r="D233" s="89">
        <v>844.16</v>
      </c>
      <c r="E233" s="89">
        <v>844.16</v>
      </c>
      <c r="F233" s="117">
        <v>1072.2</v>
      </c>
    </row>
    <row r="234" spans="1:6" s="1" customFormat="1" ht="18.75">
      <c r="A234" s="12"/>
      <c r="B234" s="13" t="s">
        <v>144</v>
      </c>
      <c r="C234" s="14" t="s">
        <v>41</v>
      </c>
      <c r="D234" s="89">
        <v>29.78651155650427</v>
      </c>
      <c r="E234" s="89">
        <v>37.58838371872631</v>
      </c>
      <c r="F234" s="129">
        <v>35.78275170169842</v>
      </c>
    </row>
    <row r="235" spans="1:6" s="1" customFormat="1" ht="15.75">
      <c r="A235" s="12" t="s">
        <v>42</v>
      </c>
      <c r="B235" s="13" t="s">
        <v>43</v>
      </c>
      <c r="C235" s="14"/>
      <c r="D235" s="89"/>
      <c r="E235" s="89"/>
      <c r="F235" s="117"/>
    </row>
    <row r="236" spans="1:6" s="1" customFormat="1" ht="15.75">
      <c r="A236" s="12" t="s">
        <v>44</v>
      </c>
      <c r="B236" s="13" t="s">
        <v>45</v>
      </c>
      <c r="C236" s="14" t="s">
        <v>46</v>
      </c>
      <c r="D236" s="89">
        <v>4.3100000000000005</v>
      </c>
      <c r="E236" s="89">
        <v>11.406</v>
      </c>
      <c r="F236" s="117">
        <v>13.71664141788487</v>
      </c>
    </row>
    <row r="237" spans="1:6" s="1" customFormat="1" ht="31.5">
      <c r="A237" s="12" t="s">
        <v>47</v>
      </c>
      <c r="B237" s="13" t="s">
        <v>48</v>
      </c>
      <c r="C237" s="14" t="s">
        <v>62</v>
      </c>
      <c r="D237" s="89">
        <v>29.168642304717704</v>
      </c>
      <c r="E237" s="89">
        <v>37.57364544976328</v>
      </c>
      <c r="F237" s="129">
        <v>37.90500427999999</v>
      </c>
    </row>
    <row r="238" spans="1:6" s="1" customFormat="1" ht="15.75">
      <c r="A238" s="12" t="s">
        <v>49</v>
      </c>
      <c r="B238" s="13" t="s">
        <v>50</v>
      </c>
      <c r="C238" s="14"/>
      <c r="D238" s="130"/>
      <c r="E238" s="89"/>
      <c r="F238" s="117"/>
    </row>
    <row r="239" spans="1:6" s="1" customFormat="1" ht="15.75">
      <c r="A239" s="12"/>
      <c r="B239" s="20" t="s">
        <v>39</v>
      </c>
      <c r="C239" s="14"/>
      <c r="D239" s="89"/>
      <c r="E239" s="89"/>
      <c r="F239" s="117"/>
    </row>
    <row r="240" spans="1:6" s="1" customFormat="1" ht="15.75">
      <c r="A240" s="12"/>
      <c r="B240" s="13" t="s">
        <v>51</v>
      </c>
      <c r="C240" s="14" t="s">
        <v>6</v>
      </c>
      <c r="D240" s="89">
        <v>1000</v>
      </c>
      <c r="E240" s="89">
        <v>1000</v>
      </c>
      <c r="F240" s="117">
        <v>1000</v>
      </c>
    </row>
    <row r="241" spans="1:6" s="1" customFormat="1" ht="16.5" thickBot="1">
      <c r="A241" s="21"/>
      <c r="B241" s="22" t="s">
        <v>52</v>
      </c>
      <c r="C241" s="23" t="s">
        <v>6</v>
      </c>
      <c r="D241" s="96"/>
      <c r="E241" s="96"/>
      <c r="F241" s="131"/>
    </row>
    <row r="242" spans="1:6" s="1" customFormat="1" ht="21" thickBot="1">
      <c r="A242" s="707" t="s">
        <v>447</v>
      </c>
      <c r="B242" s="708"/>
      <c r="C242" s="708"/>
      <c r="D242" s="708"/>
      <c r="E242" s="708"/>
      <c r="F242" s="709"/>
    </row>
    <row r="243" spans="1:6" s="1" customFormat="1" ht="35.25" thickBot="1">
      <c r="A243" s="120" t="s">
        <v>53</v>
      </c>
      <c r="B243" s="121" t="s">
        <v>0</v>
      </c>
      <c r="C243" s="121" t="s">
        <v>1</v>
      </c>
      <c r="D243" s="121" t="s">
        <v>55</v>
      </c>
      <c r="E243" s="121" t="s">
        <v>134</v>
      </c>
      <c r="F243" s="122" t="s">
        <v>54</v>
      </c>
    </row>
    <row r="244" spans="1:6" s="1" customFormat="1" ht="16.5" thickBot="1">
      <c r="A244" s="9"/>
      <c r="B244" s="10"/>
      <c r="C244" s="10"/>
      <c r="D244" s="121">
        <v>2017</v>
      </c>
      <c r="E244" s="121">
        <v>2018</v>
      </c>
      <c r="F244" s="122">
        <v>2019</v>
      </c>
    </row>
    <row r="245" spans="1:6" s="1" customFormat="1" ht="15.75">
      <c r="A245" s="24" t="s">
        <v>2</v>
      </c>
      <c r="B245" s="25" t="s">
        <v>3</v>
      </c>
      <c r="C245" s="26"/>
      <c r="D245" s="31"/>
      <c r="E245" s="31"/>
      <c r="F245" s="32"/>
    </row>
    <row r="246" spans="1:6" s="1" customFormat="1" ht="15.75">
      <c r="A246" s="12" t="s">
        <v>4</v>
      </c>
      <c r="B246" s="13" t="s">
        <v>5</v>
      </c>
      <c r="C246" s="14" t="s">
        <v>6</v>
      </c>
      <c r="D246" s="123">
        <v>23721316</v>
      </c>
      <c r="E246" s="123">
        <v>23620349.16528148</v>
      </c>
      <c r="F246" s="124">
        <v>23177894.5398355</v>
      </c>
    </row>
    <row r="247" spans="1:6" s="1" customFormat="1" ht="15.75">
      <c r="A247" s="12" t="s">
        <v>7</v>
      </c>
      <c r="B247" s="13" t="s">
        <v>8</v>
      </c>
      <c r="C247" s="14" t="s">
        <v>6</v>
      </c>
      <c r="D247" s="123">
        <v>1617149</v>
      </c>
      <c r="E247" s="123">
        <v>-224974.69979046332</v>
      </c>
      <c r="F247" s="124">
        <v>-131444.42722032894</v>
      </c>
    </row>
    <row r="248" spans="1:6" s="1" customFormat="1" ht="15.75">
      <c r="A248" s="12" t="s">
        <v>9</v>
      </c>
      <c r="B248" s="13" t="s">
        <v>10</v>
      </c>
      <c r="C248" s="14" t="s">
        <v>6</v>
      </c>
      <c r="D248" s="123">
        <v>2390655</v>
      </c>
      <c r="E248" s="123">
        <v>444133.36172148935</v>
      </c>
      <c r="F248" s="124">
        <v>314062.789079671</v>
      </c>
    </row>
    <row r="249" spans="1:6" s="1" customFormat="1" ht="15.75">
      <c r="A249" s="12" t="s">
        <v>11</v>
      </c>
      <c r="B249" s="13" t="s">
        <v>12</v>
      </c>
      <c r="C249" s="14" t="s">
        <v>6</v>
      </c>
      <c r="D249" s="123">
        <v>1537900</v>
      </c>
      <c r="E249" s="123">
        <v>176426.01320762932</v>
      </c>
      <c r="F249" s="124">
        <v>46355.789079671005</v>
      </c>
    </row>
    <row r="250" spans="1:6" s="1" customFormat="1" ht="15.75">
      <c r="A250" s="12" t="s">
        <v>13</v>
      </c>
      <c r="B250" s="13" t="s">
        <v>14</v>
      </c>
      <c r="C250" s="14"/>
      <c r="D250" s="33"/>
      <c r="E250" s="33"/>
      <c r="F250" s="34"/>
    </row>
    <row r="251" spans="1:6" s="1" customFormat="1" ht="47.25">
      <c r="A251" s="12" t="s">
        <v>15</v>
      </c>
      <c r="B251" s="13" t="s">
        <v>59</v>
      </c>
      <c r="C251" s="14" t="s">
        <v>16</v>
      </c>
      <c r="D251" s="33"/>
      <c r="E251" s="33"/>
      <c r="F251" s="34"/>
    </row>
    <row r="252" spans="1:6" s="1" customFormat="1" ht="31.5">
      <c r="A252" s="12" t="s">
        <v>17</v>
      </c>
      <c r="B252" s="13" t="s">
        <v>58</v>
      </c>
      <c r="C252" s="14"/>
      <c r="D252" s="33"/>
      <c r="E252" s="33"/>
      <c r="F252" s="34"/>
    </row>
    <row r="253" spans="1:6" s="1" customFormat="1" ht="18.75">
      <c r="A253" s="12" t="s">
        <v>18</v>
      </c>
      <c r="B253" s="13" t="s">
        <v>135</v>
      </c>
      <c r="C253" s="14" t="s">
        <v>19</v>
      </c>
      <c r="D253" s="33"/>
      <c r="E253" s="33"/>
      <c r="F253" s="34"/>
    </row>
    <row r="254" spans="1:6" s="1" customFormat="1" ht="18.75">
      <c r="A254" s="12" t="s">
        <v>20</v>
      </c>
      <c r="B254" s="13" t="s">
        <v>136</v>
      </c>
      <c r="C254" s="14" t="s">
        <v>21</v>
      </c>
      <c r="D254" s="33"/>
      <c r="E254" s="33"/>
      <c r="F254" s="34"/>
    </row>
    <row r="255" spans="1:6" s="1" customFormat="1" ht="18.75">
      <c r="A255" s="17" t="s">
        <v>22</v>
      </c>
      <c r="B255" s="18" t="s">
        <v>137</v>
      </c>
      <c r="C255" s="19" t="s">
        <v>19</v>
      </c>
      <c r="D255" s="113">
        <v>7.190364823348695</v>
      </c>
      <c r="E255" s="113">
        <v>2.915</v>
      </c>
      <c r="F255" s="114">
        <v>3.855</v>
      </c>
    </row>
    <row r="256" spans="1:6" s="1" customFormat="1" ht="34.5">
      <c r="A256" s="12" t="s">
        <v>56</v>
      </c>
      <c r="B256" s="13" t="s">
        <v>138</v>
      </c>
      <c r="C256" s="14" t="s">
        <v>57</v>
      </c>
      <c r="D256" s="115">
        <v>2396.614</v>
      </c>
      <c r="E256" s="115">
        <v>18526.149</v>
      </c>
      <c r="F256" s="116">
        <v>24281.007</v>
      </c>
    </row>
    <row r="257" spans="1:6" s="1" customFormat="1" ht="18.75">
      <c r="A257" s="12" t="s">
        <v>24</v>
      </c>
      <c r="B257" s="13" t="s">
        <v>139</v>
      </c>
      <c r="C257" s="14" t="s">
        <v>23</v>
      </c>
      <c r="D257" s="125"/>
      <c r="E257" s="89">
        <v>0</v>
      </c>
      <c r="F257" s="117">
        <v>0</v>
      </c>
    </row>
    <row r="258" spans="1:6" s="1" customFormat="1" ht="34.5">
      <c r="A258" s="12" t="s">
        <v>25</v>
      </c>
      <c r="B258" s="13" t="s">
        <v>153</v>
      </c>
      <c r="C258" s="14" t="s">
        <v>16</v>
      </c>
      <c r="D258" s="126">
        <v>0.0078</v>
      </c>
      <c r="E258" s="127">
        <v>0.0179</v>
      </c>
      <c r="F258" s="128">
        <v>0.0166</v>
      </c>
    </row>
    <row r="259" spans="1:6" s="1" customFormat="1" ht="18.75">
      <c r="A259" s="12" t="s">
        <v>26</v>
      </c>
      <c r="B259" s="13" t="s">
        <v>154</v>
      </c>
      <c r="C259" s="14"/>
      <c r="D259" s="89"/>
      <c r="E259" s="89"/>
      <c r="F259" s="117"/>
    </row>
    <row r="260" spans="1:6" s="1" customFormat="1" ht="34.5">
      <c r="A260" s="12" t="s">
        <v>27</v>
      </c>
      <c r="B260" s="13" t="s">
        <v>140</v>
      </c>
      <c r="C260" s="14" t="s">
        <v>21</v>
      </c>
      <c r="D260" s="89"/>
      <c r="E260" s="89"/>
      <c r="F260" s="117"/>
    </row>
    <row r="261" spans="1:6" s="1" customFormat="1" ht="15.75">
      <c r="A261" s="12" t="s">
        <v>28</v>
      </c>
      <c r="B261" s="13" t="s">
        <v>29</v>
      </c>
      <c r="C261" s="14" t="s">
        <v>6</v>
      </c>
      <c r="D261" s="89">
        <v>25144.581595538642</v>
      </c>
      <c r="E261" s="89">
        <v>31730.61</v>
      </c>
      <c r="F261" s="117">
        <v>38468.28361929763</v>
      </c>
    </row>
    <row r="262" spans="1:6" s="1" customFormat="1" ht="50.25">
      <c r="A262" s="12" t="s">
        <v>30</v>
      </c>
      <c r="B262" s="13" t="s">
        <v>155</v>
      </c>
      <c r="C262" s="14" t="s">
        <v>6</v>
      </c>
      <c r="D262" s="89">
        <v>7832.356085538648</v>
      </c>
      <c r="E262" s="89">
        <v>8652.16</v>
      </c>
      <c r="F262" s="117">
        <v>10557.243108247163</v>
      </c>
    </row>
    <row r="263" spans="1:6" s="1" customFormat="1" ht="15.75">
      <c r="A263" s="12"/>
      <c r="B263" s="13" t="s">
        <v>60</v>
      </c>
      <c r="C263" s="14"/>
      <c r="D263" s="89"/>
      <c r="E263" s="89"/>
      <c r="F263" s="117"/>
    </row>
    <row r="264" spans="1:6" s="1" customFormat="1" ht="15.75">
      <c r="A264" s="12"/>
      <c r="B264" s="13" t="s">
        <v>31</v>
      </c>
      <c r="C264" s="14"/>
      <c r="D264" s="89">
        <v>1508.6021799999999</v>
      </c>
      <c r="E264" s="89">
        <v>5142.78</v>
      </c>
      <c r="F264" s="117">
        <v>6275.147328786348</v>
      </c>
    </row>
    <row r="265" spans="1:6" s="1" customFormat="1" ht="15.75">
      <c r="A265" s="12"/>
      <c r="B265" s="13" t="s">
        <v>32</v>
      </c>
      <c r="C265" s="14"/>
      <c r="D265" s="89">
        <v>2979.32189</v>
      </c>
      <c r="E265" s="89">
        <v>711.36</v>
      </c>
      <c r="F265" s="117">
        <v>890.2985069583887</v>
      </c>
    </row>
    <row r="266" spans="1:6" s="1" customFormat="1" ht="15.75">
      <c r="A266" s="12"/>
      <c r="B266" s="13" t="s">
        <v>33</v>
      </c>
      <c r="C266" s="14"/>
      <c r="D266" s="89">
        <v>345.17055</v>
      </c>
      <c r="E266" s="89">
        <v>408.86</v>
      </c>
      <c r="F266" s="117">
        <v>2847.057506565836</v>
      </c>
    </row>
    <row r="267" spans="1:6" s="1" customFormat="1" ht="18.75">
      <c r="A267" s="12" t="s">
        <v>34</v>
      </c>
      <c r="B267" s="13" t="s">
        <v>142</v>
      </c>
      <c r="C267" s="14" t="s">
        <v>6</v>
      </c>
      <c r="D267" s="89">
        <v>17259.58882</v>
      </c>
      <c r="E267" s="89">
        <v>23078.45</v>
      </c>
      <c r="F267" s="117">
        <v>25614.810511050466</v>
      </c>
    </row>
    <row r="268" spans="1:6" s="1" customFormat="1" ht="31.5">
      <c r="A268" s="12" t="s">
        <v>35</v>
      </c>
      <c r="B268" s="13" t="s">
        <v>61</v>
      </c>
      <c r="C268" s="14" t="s">
        <v>6</v>
      </c>
      <c r="D268" s="89"/>
      <c r="E268" s="89">
        <v>0</v>
      </c>
      <c r="F268" s="117">
        <v>2296.23</v>
      </c>
    </row>
    <row r="269" spans="1:6" s="1" customFormat="1" ht="31.5">
      <c r="A269" s="12" t="s">
        <v>36</v>
      </c>
      <c r="B269" s="13" t="s">
        <v>64</v>
      </c>
      <c r="C269" s="14" t="s">
        <v>6</v>
      </c>
      <c r="D269" s="89"/>
      <c r="E269" s="89"/>
      <c r="F269" s="117"/>
    </row>
    <row r="270" spans="1:6" s="1" customFormat="1" ht="15.75">
      <c r="A270" s="12" t="s">
        <v>37</v>
      </c>
      <c r="B270" s="13" t="s">
        <v>38</v>
      </c>
      <c r="C270" s="14"/>
      <c r="D270" s="89"/>
      <c r="E270" s="89"/>
      <c r="F270" s="117"/>
    </row>
    <row r="271" spans="1:6" s="1" customFormat="1" ht="15.75">
      <c r="A271" s="12"/>
      <c r="B271" s="20" t="s">
        <v>39</v>
      </c>
      <c r="C271" s="14"/>
      <c r="D271" s="89"/>
      <c r="E271" s="89"/>
      <c r="F271" s="117"/>
    </row>
    <row r="272" spans="1:6" s="1" customFormat="1" ht="18.75">
      <c r="A272" s="12"/>
      <c r="B272" s="13" t="s">
        <v>143</v>
      </c>
      <c r="C272" s="14" t="s">
        <v>40</v>
      </c>
      <c r="D272" s="89">
        <v>844.16</v>
      </c>
      <c r="E272" s="89">
        <v>844.16</v>
      </c>
      <c r="F272" s="117">
        <v>1072.2</v>
      </c>
    </row>
    <row r="273" spans="1:6" s="1" customFormat="1" ht="18.75">
      <c r="A273" s="12"/>
      <c r="B273" s="13" t="s">
        <v>144</v>
      </c>
      <c r="C273" s="14" t="s">
        <v>41</v>
      </c>
      <c r="D273" s="89">
        <v>29.78651155650427</v>
      </c>
      <c r="E273" s="89">
        <v>37.58838371872631</v>
      </c>
      <c r="F273" s="129">
        <v>35.877899290521945</v>
      </c>
    </row>
    <row r="274" spans="1:6" s="1" customFormat="1" ht="15.75">
      <c r="A274" s="12" t="s">
        <v>42</v>
      </c>
      <c r="B274" s="13" t="s">
        <v>43</v>
      </c>
      <c r="C274" s="14"/>
      <c r="D274" s="89"/>
      <c r="E274" s="89"/>
      <c r="F274" s="117"/>
    </row>
    <row r="275" spans="1:6" s="1" customFormat="1" ht="15.75">
      <c r="A275" s="12" t="s">
        <v>44</v>
      </c>
      <c r="B275" s="13" t="s">
        <v>45</v>
      </c>
      <c r="C275" s="14" t="s">
        <v>46</v>
      </c>
      <c r="D275" s="89">
        <v>4.3100000000000005</v>
      </c>
      <c r="E275" s="89">
        <v>11.406</v>
      </c>
      <c r="F275" s="117">
        <v>13.71664141788487</v>
      </c>
    </row>
    <row r="276" spans="1:6" s="1" customFormat="1" ht="31.5">
      <c r="A276" s="12" t="s">
        <v>47</v>
      </c>
      <c r="B276" s="13" t="s">
        <v>48</v>
      </c>
      <c r="C276" s="14" t="s">
        <v>62</v>
      </c>
      <c r="D276" s="89">
        <v>29.168642304717704</v>
      </c>
      <c r="E276" s="89">
        <v>37.57364544976328</v>
      </c>
      <c r="F276" s="129">
        <v>38.12368699699999</v>
      </c>
    </row>
    <row r="277" spans="1:6" s="1" customFormat="1" ht="15.75">
      <c r="A277" s="12" t="s">
        <v>49</v>
      </c>
      <c r="B277" s="13" t="s">
        <v>50</v>
      </c>
      <c r="C277" s="14"/>
      <c r="D277" s="130"/>
      <c r="E277" s="89"/>
      <c r="F277" s="117"/>
    </row>
    <row r="278" spans="1:6" s="1" customFormat="1" ht="15.75">
      <c r="A278" s="12"/>
      <c r="B278" s="20" t="s">
        <v>39</v>
      </c>
      <c r="C278" s="14"/>
      <c r="D278" s="89"/>
      <c r="E278" s="89"/>
      <c r="F278" s="117"/>
    </row>
    <row r="279" spans="1:6" s="1" customFormat="1" ht="15.75">
      <c r="A279" s="12"/>
      <c r="B279" s="13" t="s">
        <v>51</v>
      </c>
      <c r="C279" s="14" t="s">
        <v>6</v>
      </c>
      <c r="D279" s="89">
        <v>1000</v>
      </c>
      <c r="E279" s="89">
        <v>1000</v>
      </c>
      <c r="F279" s="117">
        <v>1000</v>
      </c>
    </row>
    <row r="280" spans="1:6" s="1" customFormat="1" ht="16.5" thickBot="1">
      <c r="A280" s="21"/>
      <c r="B280" s="22" t="s">
        <v>52</v>
      </c>
      <c r="C280" s="23" t="s">
        <v>6</v>
      </c>
      <c r="D280" s="96"/>
      <c r="E280" s="96"/>
      <c r="F280" s="131"/>
    </row>
    <row r="281" spans="1:6" s="1" customFormat="1" ht="21" thickBot="1">
      <c r="A281" s="707" t="s">
        <v>254</v>
      </c>
      <c r="B281" s="708"/>
      <c r="C281" s="708"/>
      <c r="D281" s="708"/>
      <c r="E281" s="708"/>
      <c r="F281" s="709"/>
    </row>
    <row r="282" spans="1:6" s="1" customFormat="1" ht="35.25" thickBot="1">
      <c r="A282" s="120" t="s">
        <v>53</v>
      </c>
      <c r="B282" s="121" t="s">
        <v>0</v>
      </c>
      <c r="C282" s="121" t="s">
        <v>1</v>
      </c>
      <c r="D282" s="121" t="s">
        <v>55</v>
      </c>
      <c r="E282" s="121" t="s">
        <v>134</v>
      </c>
      <c r="F282" s="122" t="s">
        <v>54</v>
      </c>
    </row>
    <row r="283" spans="1:6" s="1" customFormat="1" ht="16.5" thickBot="1">
      <c r="A283" s="9"/>
      <c r="B283" s="10"/>
      <c r="C283" s="10"/>
      <c r="D283" s="121">
        <v>2017</v>
      </c>
      <c r="E283" s="121">
        <v>2018</v>
      </c>
      <c r="F283" s="122">
        <v>2019</v>
      </c>
    </row>
    <row r="284" spans="1:6" s="1" customFormat="1" ht="15.75">
      <c r="A284" s="24" t="s">
        <v>2</v>
      </c>
      <c r="B284" s="25" t="s">
        <v>3</v>
      </c>
      <c r="C284" s="26"/>
      <c r="D284" s="31"/>
      <c r="E284" s="31"/>
      <c r="F284" s="32"/>
    </row>
    <row r="285" spans="1:6" s="1" customFormat="1" ht="15.75">
      <c r="A285" s="12" t="s">
        <v>4</v>
      </c>
      <c r="B285" s="13" t="s">
        <v>5</v>
      </c>
      <c r="C285" s="14" t="s">
        <v>6</v>
      </c>
      <c r="D285" s="153">
        <v>23721316</v>
      </c>
      <c r="E285" s="153">
        <v>23620349.16528148</v>
      </c>
      <c r="F285" s="154">
        <v>23177894.5398355</v>
      </c>
    </row>
    <row r="286" spans="1:6" s="1" customFormat="1" ht="15.75">
      <c r="A286" s="12" t="s">
        <v>7</v>
      </c>
      <c r="B286" s="13" t="s">
        <v>8</v>
      </c>
      <c r="C286" s="14" t="s">
        <v>6</v>
      </c>
      <c r="D286" s="153">
        <v>1617149</v>
      </c>
      <c r="E286" s="153">
        <v>-224974.69979046332</v>
      </c>
      <c r="F286" s="154">
        <v>-131444.42722032894</v>
      </c>
    </row>
    <row r="287" spans="1:6" s="1" customFormat="1" ht="15.75">
      <c r="A287" s="12" t="s">
        <v>9</v>
      </c>
      <c r="B287" s="13" t="s">
        <v>10</v>
      </c>
      <c r="C287" s="14" t="s">
        <v>6</v>
      </c>
      <c r="D287" s="153">
        <v>2390655</v>
      </c>
      <c r="E287" s="153">
        <v>444133.36172148935</v>
      </c>
      <c r="F287" s="154">
        <v>314062.789079671</v>
      </c>
    </row>
    <row r="288" spans="1:6" s="1" customFormat="1" ht="15.75">
      <c r="A288" s="12" t="s">
        <v>11</v>
      </c>
      <c r="B288" s="13" t="s">
        <v>12</v>
      </c>
      <c r="C288" s="14" t="s">
        <v>6</v>
      </c>
      <c r="D288" s="153">
        <v>1537900</v>
      </c>
      <c r="E288" s="153">
        <v>176426.01320762932</v>
      </c>
      <c r="F288" s="154">
        <v>46355.789079671005</v>
      </c>
    </row>
    <row r="289" spans="1:6" s="1" customFormat="1" ht="15.75">
      <c r="A289" s="12" t="s">
        <v>13</v>
      </c>
      <c r="B289" s="13" t="s">
        <v>14</v>
      </c>
      <c r="C289" s="14"/>
      <c r="D289" s="153"/>
      <c r="E289" s="153"/>
      <c r="F289" s="154"/>
    </row>
    <row r="290" spans="1:6" s="1" customFormat="1" ht="47.25">
      <c r="A290" s="12" t="s">
        <v>15</v>
      </c>
      <c r="B290" s="13" t="s">
        <v>59</v>
      </c>
      <c r="C290" s="14" t="s">
        <v>16</v>
      </c>
      <c r="D290" s="153"/>
      <c r="E290" s="153"/>
      <c r="F290" s="154"/>
    </row>
    <row r="291" spans="1:6" s="1" customFormat="1" ht="31.5">
      <c r="A291" s="12" t="s">
        <v>17</v>
      </c>
      <c r="B291" s="13" t="s">
        <v>58</v>
      </c>
      <c r="C291" s="14"/>
      <c r="D291" s="33"/>
      <c r="E291" s="33"/>
      <c r="F291" s="34"/>
    </row>
    <row r="292" spans="1:6" s="1" customFormat="1" ht="18.75">
      <c r="A292" s="12" t="s">
        <v>18</v>
      </c>
      <c r="B292" s="13" t="s">
        <v>135</v>
      </c>
      <c r="C292" s="14" t="s">
        <v>19</v>
      </c>
      <c r="D292" s="33"/>
      <c r="E292" s="33"/>
      <c r="F292" s="34"/>
    </row>
    <row r="293" spans="1:6" s="1" customFormat="1" ht="18.75">
      <c r="A293" s="12" t="s">
        <v>20</v>
      </c>
      <c r="B293" s="13" t="s">
        <v>136</v>
      </c>
      <c r="C293" s="14" t="s">
        <v>21</v>
      </c>
      <c r="D293" s="33"/>
      <c r="E293" s="33"/>
      <c r="F293" s="34"/>
    </row>
    <row r="294" spans="1:6" s="1" customFormat="1" ht="18.75">
      <c r="A294" s="17" t="s">
        <v>22</v>
      </c>
      <c r="B294" s="18" t="s">
        <v>137</v>
      </c>
      <c r="C294" s="19" t="s">
        <v>19</v>
      </c>
      <c r="D294" s="113">
        <v>17.96</v>
      </c>
      <c r="E294" s="113">
        <v>17.96</v>
      </c>
      <c r="F294" s="114">
        <v>17.96</v>
      </c>
    </row>
    <row r="295" spans="1:6" s="1" customFormat="1" ht="34.5">
      <c r="A295" s="12" t="s">
        <v>56</v>
      </c>
      <c r="B295" s="13" t="s">
        <v>138</v>
      </c>
      <c r="C295" s="14" t="s">
        <v>57</v>
      </c>
      <c r="D295" s="115">
        <v>55398.157</v>
      </c>
      <c r="E295" s="115">
        <v>62137</v>
      </c>
      <c r="F295" s="116">
        <v>57715</v>
      </c>
    </row>
    <row r="296" spans="1:6" s="1" customFormat="1" ht="18.75">
      <c r="A296" s="12" t="s">
        <v>24</v>
      </c>
      <c r="B296" s="13" t="s">
        <v>139</v>
      </c>
      <c r="C296" s="14" t="s">
        <v>23</v>
      </c>
      <c r="D296" s="125"/>
      <c r="E296" s="89"/>
      <c r="F296" s="117"/>
    </row>
    <row r="297" spans="1:6" s="1" customFormat="1" ht="34.5">
      <c r="A297" s="12" t="s">
        <v>25</v>
      </c>
      <c r="B297" s="13" t="s">
        <v>153</v>
      </c>
      <c r="C297" s="14" t="s">
        <v>16</v>
      </c>
      <c r="D297" s="126">
        <v>0.0219</v>
      </c>
      <c r="E297" s="127">
        <v>0.0207</v>
      </c>
      <c r="F297" s="128">
        <v>0.0213</v>
      </c>
    </row>
    <row r="298" spans="1:6" s="1" customFormat="1" ht="18.75">
      <c r="A298" s="12" t="s">
        <v>26</v>
      </c>
      <c r="B298" s="13" t="s">
        <v>154</v>
      </c>
      <c r="C298" s="14"/>
      <c r="D298" s="89"/>
      <c r="E298" s="89"/>
      <c r="F298" s="117"/>
    </row>
    <row r="299" spans="1:6" s="1" customFormat="1" ht="34.5">
      <c r="A299" s="12" t="s">
        <v>27</v>
      </c>
      <c r="B299" s="13" t="s">
        <v>140</v>
      </c>
      <c r="C299" s="14" t="s">
        <v>21</v>
      </c>
      <c r="D299" s="89"/>
      <c r="E299" s="89"/>
      <c r="F299" s="117"/>
    </row>
    <row r="300" spans="1:6" s="1" customFormat="1" ht="15.75">
      <c r="A300" s="12" t="s">
        <v>28</v>
      </c>
      <c r="B300" s="13" t="s">
        <v>29</v>
      </c>
      <c r="C300" s="14" t="s">
        <v>6</v>
      </c>
      <c r="D300" s="89">
        <v>45378.258251277766</v>
      </c>
      <c r="E300" s="89">
        <v>31938.374468981525</v>
      </c>
      <c r="F300" s="117">
        <v>57593.30774516867</v>
      </c>
    </row>
    <row r="301" spans="1:6" s="1" customFormat="1" ht="50.25">
      <c r="A301" s="12" t="s">
        <v>30</v>
      </c>
      <c r="B301" s="13" t="s">
        <v>155</v>
      </c>
      <c r="C301" s="14" t="s">
        <v>6</v>
      </c>
      <c r="D301" s="89">
        <v>22618.656286637764</v>
      </c>
      <c r="E301" s="89">
        <v>22211.658906179044</v>
      </c>
      <c r="F301" s="117">
        <v>22406.887037594446</v>
      </c>
    </row>
    <row r="302" spans="1:6" s="1" customFormat="1" ht="15.75">
      <c r="A302" s="12"/>
      <c r="B302" s="13" t="s">
        <v>60</v>
      </c>
      <c r="C302" s="14"/>
      <c r="D302" s="89"/>
      <c r="E302" s="89"/>
      <c r="F302" s="117"/>
    </row>
    <row r="303" spans="1:6" s="1" customFormat="1" ht="15.75">
      <c r="A303" s="12"/>
      <c r="B303" s="13" t="s">
        <v>31</v>
      </c>
      <c r="C303" s="14"/>
      <c r="D303" s="89">
        <v>10501.56476</v>
      </c>
      <c r="E303" s="89">
        <v>8751.552891664373</v>
      </c>
      <c r="F303" s="117">
        <v>8828.474175447793</v>
      </c>
    </row>
    <row r="304" spans="1:6" s="1" customFormat="1" ht="15.75">
      <c r="A304" s="12"/>
      <c r="B304" s="13" t="s">
        <v>32</v>
      </c>
      <c r="C304" s="14"/>
      <c r="D304" s="89">
        <v>369.46311</v>
      </c>
      <c r="E304" s="89">
        <v>1490.2847240824829</v>
      </c>
      <c r="F304" s="117">
        <v>1503.38349816273</v>
      </c>
    </row>
    <row r="305" spans="1:6" s="1" customFormat="1" ht="15.75">
      <c r="A305" s="12"/>
      <c r="B305" s="13" t="s">
        <v>33</v>
      </c>
      <c r="C305" s="14"/>
      <c r="D305" s="89">
        <v>6960.42779</v>
      </c>
      <c r="E305" s="89">
        <v>7751.945557616</v>
      </c>
      <c r="F305" s="117">
        <v>7820.080848745754</v>
      </c>
    </row>
    <row r="306" spans="1:6" s="1" customFormat="1" ht="18.75">
      <c r="A306" s="12" t="s">
        <v>34</v>
      </c>
      <c r="B306" s="13" t="s">
        <v>142</v>
      </c>
      <c r="C306" s="14" t="s">
        <v>6</v>
      </c>
      <c r="D306" s="89">
        <v>22759.601964640002</v>
      </c>
      <c r="E306" s="89">
        <v>16053.498997632169</v>
      </c>
      <c r="F306" s="117">
        <v>19244.527159816458</v>
      </c>
    </row>
    <row r="307" spans="1:6" s="1" customFormat="1" ht="31.5">
      <c r="A307" s="12" t="s">
        <v>35</v>
      </c>
      <c r="B307" s="13" t="s">
        <v>61</v>
      </c>
      <c r="C307" s="14" t="s">
        <v>6</v>
      </c>
      <c r="D307" s="89">
        <v>0</v>
      </c>
      <c r="E307" s="89">
        <v>-6326.783434829685</v>
      </c>
      <c r="F307" s="117">
        <v>15941.893547757762</v>
      </c>
    </row>
    <row r="308" spans="1:6" s="1" customFormat="1" ht="31.5">
      <c r="A308" s="12" t="s">
        <v>36</v>
      </c>
      <c r="B308" s="13" t="s">
        <v>64</v>
      </c>
      <c r="C308" s="14" t="s">
        <v>6</v>
      </c>
      <c r="D308" s="89"/>
      <c r="E308" s="89"/>
      <c r="F308" s="117"/>
    </row>
    <row r="309" spans="1:6" s="1" customFormat="1" ht="15.75">
      <c r="A309" s="12" t="s">
        <v>37</v>
      </c>
      <c r="B309" s="13" t="s">
        <v>38</v>
      </c>
      <c r="C309" s="14"/>
      <c r="D309" s="89"/>
      <c r="E309" s="89"/>
      <c r="F309" s="117"/>
    </row>
    <row r="310" spans="1:6" s="1" customFormat="1" ht="15.75">
      <c r="A310" s="12"/>
      <c r="B310" s="20" t="s">
        <v>39</v>
      </c>
      <c r="C310" s="14"/>
      <c r="D310" s="89"/>
      <c r="E310" s="89"/>
      <c r="F310" s="117"/>
    </row>
    <row r="311" spans="1:6" s="1" customFormat="1" ht="18.75">
      <c r="A311" s="12"/>
      <c r="B311" s="13" t="s">
        <v>143</v>
      </c>
      <c r="C311" s="14" t="s">
        <v>40</v>
      </c>
      <c r="D311" s="89">
        <v>1209.51</v>
      </c>
      <c r="E311" s="89">
        <v>1209.51</v>
      </c>
      <c r="F311" s="117">
        <v>1207.26</v>
      </c>
    </row>
    <row r="312" spans="1:6" s="1" customFormat="1" ht="18.75">
      <c r="A312" s="12"/>
      <c r="B312" s="13" t="s">
        <v>144</v>
      </c>
      <c r="C312" s="14" t="s">
        <v>41</v>
      </c>
      <c r="D312" s="89">
        <v>27.567224561076607</v>
      </c>
      <c r="E312" s="89">
        <v>25.785917910632524</v>
      </c>
      <c r="F312" s="89">
        <v>33.13205573213294</v>
      </c>
    </row>
    <row r="313" spans="1:6" s="1" customFormat="1" ht="15.75">
      <c r="A313" s="12" t="s">
        <v>42</v>
      </c>
      <c r="B313" s="13" t="s">
        <v>43</v>
      </c>
      <c r="C313" s="14"/>
      <c r="D313" s="89"/>
      <c r="E313" s="89"/>
      <c r="F313" s="117"/>
    </row>
    <row r="314" spans="1:6" s="1" customFormat="1" ht="15.75">
      <c r="A314" s="12" t="s">
        <v>44</v>
      </c>
      <c r="B314" s="13" t="s">
        <v>45</v>
      </c>
      <c r="C314" s="14" t="s">
        <v>46</v>
      </c>
      <c r="D314" s="89">
        <v>17.68967308903997</v>
      </c>
      <c r="E314" s="89">
        <v>18.97</v>
      </c>
      <c r="F314" s="117">
        <v>24.05</v>
      </c>
    </row>
    <row r="315" spans="1:6" s="1" customFormat="1" ht="34.5" customHeight="1">
      <c r="A315" s="12" t="s">
        <v>47</v>
      </c>
      <c r="B315" s="13" t="s">
        <v>48</v>
      </c>
      <c r="C315" s="14" t="s">
        <v>62</v>
      </c>
      <c r="D315" s="89">
        <v>49.4712588673486</v>
      </c>
      <c r="E315" s="89">
        <v>38.444706078300705</v>
      </c>
      <c r="F315" s="89">
        <v>30.59069360862021</v>
      </c>
    </row>
    <row r="316" spans="1:6" s="1" customFormat="1" ht="15.75">
      <c r="A316" s="12" t="s">
        <v>49</v>
      </c>
      <c r="B316" s="13" t="s">
        <v>50</v>
      </c>
      <c r="C316" s="14"/>
      <c r="D316" s="130"/>
      <c r="E316" s="89"/>
      <c r="F316" s="117"/>
    </row>
    <row r="317" spans="1:6" s="1" customFormat="1" ht="15.75">
      <c r="A317" s="12"/>
      <c r="B317" s="20" t="s">
        <v>39</v>
      </c>
      <c r="C317" s="14"/>
      <c r="D317" s="89"/>
      <c r="E317" s="89"/>
      <c r="F317" s="117"/>
    </row>
    <row r="318" spans="1:6" s="1" customFormat="1" ht="15.75">
      <c r="A318" s="12"/>
      <c r="B318" s="13" t="s">
        <v>51</v>
      </c>
      <c r="C318" s="14" t="s">
        <v>6</v>
      </c>
      <c r="D318" s="161">
        <v>1000</v>
      </c>
      <c r="E318" s="161">
        <v>1000</v>
      </c>
      <c r="F318" s="157">
        <v>1000</v>
      </c>
    </row>
    <row r="319" spans="1:6" s="1" customFormat="1" ht="16.5" thickBot="1">
      <c r="A319" s="21"/>
      <c r="B319" s="22" t="s">
        <v>52</v>
      </c>
      <c r="C319" s="23" t="s">
        <v>6</v>
      </c>
      <c r="D319" s="96"/>
      <c r="E319" s="96"/>
      <c r="F319" s="131"/>
    </row>
    <row r="320" spans="1:6" s="1" customFormat="1" ht="21" thickBot="1">
      <c r="A320" s="707" t="s">
        <v>443</v>
      </c>
      <c r="B320" s="708"/>
      <c r="C320" s="708"/>
      <c r="D320" s="708"/>
      <c r="E320" s="708"/>
      <c r="F320" s="709"/>
    </row>
    <row r="321" spans="1:6" s="1" customFormat="1" ht="35.25" thickBot="1">
      <c r="A321" s="120" t="s">
        <v>53</v>
      </c>
      <c r="B321" s="121" t="s">
        <v>0</v>
      </c>
      <c r="C321" s="121" t="s">
        <v>1</v>
      </c>
      <c r="D321" s="121" t="s">
        <v>55</v>
      </c>
      <c r="E321" s="121" t="s">
        <v>134</v>
      </c>
      <c r="F321" s="122" t="s">
        <v>54</v>
      </c>
    </row>
    <row r="322" spans="1:6" s="1" customFormat="1" ht="16.5" thickBot="1">
      <c r="A322" s="9"/>
      <c r="B322" s="10"/>
      <c r="C322" s="10"/>
      <c r="D322" s="121">
        <v>2017</v>
      </c>
      <c r="E322" s="121">
        <v>2018</v>
      </c>
      <c r="F322" s="122">
        <v>2019</v>
      </c>
    </row>
    <row r="323" spans="1:6" s="1" customFormat="1" ht="15.75">
      <c r="A323" s="24" t="s">
        <v>2</v>
      </c>
      <c r="B323" s="25" t="s">
        <v>3</v>
      </c>
      <c r="C323" s="26"/>
      <c r="D323" s="31"/>
      <c r="E323" s="31"/>
      <c r="F323" s="32"/>
    </row>
    <row r="324" spans="1:6" s="1" customFormat="1" ht="15.75">
      <c r="A324" s="12" t="s">
        <v>4</v>
      </c>
      <c r="B324" s="13" t="s">
        <v>5</v>
      </c>
      <c r="C324" s="14" t="s">
        <v>6</v>
      </c>
      <c r="D324" s="153">
        <v>23721316</v>
      </c>
      <c r="E324" s="153">
        <v>23620349.16528148</v>
      </c>
      <c r="F324" s="154">
        <v>23177894.5398355</v>
      </c>
    </row>
    <row r="325" spans="1:6" s="1" customFormat="1" ht="15.75">
      <c r="A325" s="12" t="s">
        <v>7</v>
      </c>
      <c r="B325" s="13" t="s">
        <v>8</v>
      </c>
      <c r="C325" s="14" t="s">
        <v>6</v>
      </c>
      <c r="D325" s="153">
        <v>1617149</v>
      </c>
      <c r="E325" s="153">
        <v>-224974.69979046332</v>
      </c>
      <c r="F325" s="154">
        <v>-131444.42722032894</v>
      </c>
    </row>
    <row r="326" spans="1:6" s="1" customFormat="1" ht="15.75">
      <c r="A326" s="12" t="s">
        <v>9</v>
      </c>
      <c r="B326" s="13" t="s">
        <v>10</v>
      </c>
      <c r="C326" s="14" t="s">
        <v>6</v>
      </c>
      <c r="D326" s="153">
        <v>2390655</v>
      </c>
      <c r="E326" s="153">
        <v>444133.36172148935</v>
      </c>
      <c r="F326" s="154">
        <v>314062.789079671</v>
      </c>
    </row>
    <row r="327" spans="1:6" s="1" customFormat="1" ht="15.75">
      <c r="A327" s="12" t="s">
        <v>11</v>
      </c>
      <c r="B327" s="13" t="s">
        <v>12</v>
      </c>
      <c r="C327" s="14" t="s">
        <v>6</v>
      </c>
      <c r="D327" s="153">
        <v>1537900</v>
      </c>
      <c r="E327" s="153">
        <v>176426.01320762932</v>
      </c>
      <c r="F327" s="154">
        <v>46355.789079671005</v>
      </c>
    </row>
    <row r="328" spans="1:6" s="1" customFormat="1" ht="15.75">
      <c r="A328" s="12" t="s">
        <v>13</v>
      </c>
      <c r="B328" s="13" t="s">
        <v>14</v>
      </c>
      <c r="C328" s="14"/>
      <c r="D328" s="153"/>
      <c r="E328" s="153"/>
      <c r="F328" s="154"/>
    </row>
    <row r="329" spans="1:6" s="1" customFormat="1" ht="47.25">
      <c r="A329" s="12" t="s">
        <v>15</v>
      </c>
      <c r="B329" s="13" t="s">
        <v>59</v>
      </c>
      <c r="C329" s="14" t="s">
        <v>16</v>
      </c>
      <c r="D329" s="153"/>
      <c r="E329" s="153"/>
      <c r="F329" s="154"/>
    </row>
    <row r="330" spans="1:6" s="1" customFormat="1" ht="31.5">
      <c r="A330" s="12" t="s">
        <v>17</v>
      </c>
      <c r="B330" s="13" t="s">
        <v>58</v>
      </c>
      <c r="C330" s="14"/>
      <c r="D330" s="33"/>
      <c r="E330" s="33"/>
      <c r="F330" s="34"/>
    </row>
    <row r="331" spans="1:6" s="1" customFormat="1" ht="18.75">
      <c r="A331" s="12" t="s">
        <v>18</v>
      </c>
      <c r="B331" s="13" t="s">
        <v>135</v>
      </c>
      <c r="C331" s="14" t="s">
        <v>19</v>
      </c>
      <c r="D331" s="33"/>
      <c r="E331" s="33"/>
      <c r="F331" s="34"/>
    </row>
    <row r="332" spans="1:6" s="1" customFormat="1" ht="18.75">
      <c r="A332" s="12" t="s">
        <v>20</v>
      </c>
      <c r="B332" s="13" t="s">
        <v>136</v>
      </c>
      <c r="C332" s="14" t="s">
        <v>21</v>
      </c>
      <c r="D332" s="33"/>
      <c r="E332" s="33"/>
      <c r="F332" s="34"/>
    </row>
    <row r="333" spans="1:6" s="1" customFormat="1" ht="18.75">
      <c r="A333" s="17" t="s">
        <v>22</v>
      </c>
      <c r="B333" s="18" t="s">
        <v>137</v>
      </c>
      <c r="C333" s="19" t="s">
        <v>19</v>
      </c>
      <c r="D333" s="113">
        <v>17.96</v>
      </c>
      <c r="E333" s="113">
        <v>17.96</v>
      </c>
      <c r="F333" s="114">
        <v>27.24</v>
      </c>
    </row>
    <row r="334" spans="1:6" s="1" customFormat="1" ht="34.5">
      <c r="A334" s="12" t="s">
        <v>56</v>
      </c>
      <c r="B334" s="13" t="s">
        <v>138</v>
      </c>
      <c r="C334" s="14" t="s">
        <v>57</v>
      </c>
      <c r="D334" s="115">
        <v>55398.157</v>
      </c>
      <c r="E334" s="115">
        <v>62137</v>
      </c>
      <c r="F334" s="116">
        <v>69709.46</v>
      </c>
    </row>
    <row r="335" spans="1:6" s="1" customFormat="1" ht="18.75">
      <c r="A335" s="12" t="s">
        <v>24</v>
      </c>
      <c r="B335" s="13" t="s">
        <v>139</v>
      </c>
      <c r="C335" s="14" t="s">
        <v>23</v>
      </c>
      <c r="D335" s="125"/>
      <c r="E335" s="89"/>
      <c r="F335" s="117"/>
    </row>
    <row r="336" spans="1:6" s="1" customFormat="1" ht="34.5">
      <c r="A336" s="12" t="s">
        <v>25</v>
      </c>
      <c r="B336" s="13" t="s">
        <v>153</v>
      </c>
      <c r="C336" s="14" t="s">
        <v>16</v>
      </c>
      <c r="D336" s="126">
        <v>0.0219</v>
      </c>
      <c r="E336" s="127">
        <v>0.0207</v>
      </c>
      <c r="F336" s="128">
        <v>0.0212</v>
      </c>
    </row>
    <row r="337" spans="1:6" s="1" customFormat="1" ht="18.75">
      <c r="A337" s="12" t="s">
        <v>26</v>
      </c>
      <c r="B337" s="13" t="s">
        <v>154</v>
      </c>
      <c r="C337" s="14"/>
      <c r="D337" s="89"/>
      <c r="E337" s="89"/>
      <c r="F337" s="117"/>
    </row>
    <row r="338" spans="1:6" s="1" customFormat="1" ht="34.5">
      <c r="A338" s="12" t="s">
        <v>27</v>
      </c>
      <c r="B338" s="13" t="s">
        <v>140</v>
      </c>
      <c r="C338" s="14" t="s">
        <v>21</v>
      </c>
      <c r="D338" s="89"/>
      <c r="E338" s="89"/>
      <c r="F338" s="117"/>
    </row>
    <row r="339" spans="1:6" s="1" customFormat="1" ht="15.75">
      <c r="A339" s="12" t="s">
        <v>28</v>
      </c>
      <c r="B339" s="13" t="s">
        <v>29</v>
      </c>
      <c r="C339" s="14" t="s">
        <v>6</v>
      </c>
      <c r="D339" s="89">
        <v>45378.258251277766</v>
      </c>
      <c r="E339" s="89">
        <v>35878.68221698152</v>
      </c>
      <c r="F339" s="117">
        <v>64218.927008299564</v>
      </c>
    </row>
    <row r="340" spans="1:6" s="1" customFormat="1" ht="50.25">
      <c r="A340" s="12" t="s">
        <v>30</v>
      </c>
      <c r="B340" s="13" t="s">
        <v>155</v>
      </c>
      <c r="C340" s="14" t="s">
        <v>6</v>
      </c>
      <c r="D340" s="89">
        <v>22618.656286637764</v>
      </c>
      <c r="E340" s="89">
        <v>22211.658906179044</v>
      </c>
      <c r="F340" s="117">
        <v>23973.390983929017</v>
      </c>
    </row>
    <row r="341" spans="1:6" s="1" customFormat="1" ht="15.75">
      <c r="A341" s="12"/>
      <c r="B341" s="13" t="s">
        <v>60</v>
      </c>
      <c r="C341" s="14"/>
      <c r="D341" s="89"/>
      <c r="E341" s="89"/>
      <c r="F341" s="117"/>
    </row>
    <row r="342" spans="1:6" s="1" customFormat="1" ht="15.75">
      <c r="A342" s="12"/>
      <c r="B342" s="13" t="s">
        <v>31</v>
      </c>
      <c r="C342" s="14"/>
      <c r="D342" s="89">
        <v>10501.56476</v>
      </c>
      <c r="E342" s="89">
        <v>8751.552891664373</v>
      </c>
      <c r="F342" s="117">
        <v>9445.687963902565</v>
      </c>
    </row>
    <row r="343" spans="1:6" s="1" customFormat="1" ht="15.75">
      <c r="A343" s="12"/>
      <c r="B343" s="13" t="s">
        <v>32</v>
      </c>
      <c r="C343" s="14"/>
      <c r="D343" s="89">
        <v>369.46311</v>
      </c>
      <c r="E343" s="89">
        <v>1490.2847240824829</v>
      </c>
      <c r="F343" s="117">
        <v>1608.487619889896</v>
      </c>
    </row>
    <row r="344" spans="1:6" s="1" customFormat="1" ht="15.75">
      <c r="A344" s="12"/>
      <c r="B344" s="13" t="s">
        <v>33</v>
      </c>
      <c r="C344" s="14"/>
      <c r="D344" s="89">
        <v>6960.42779</v>
      </c>
      <c r="E344" s="89">
        <v>7751.945557616</v>
      </c>
      <c r="F344" s="117">
        <v>8366.796128278433</v>
      </c>
    </row>
    <row r="345" spans="1:6" s="1" customFormat="1" ht="18.75">
      <c r="A345" s="12" t="s">
        <v>34</v>
      </c>
      <c r="B345" s="13" t="s">
        <v>142</v>
      </c>
      <c r="C345" s="14" t="s">
        <v>6</v>
      </c>
      <c r="D345" s="89">
        <v>22759.601964640002</v>
      </c>
      <c r="E345" s="89">
        <v>16053.498997632169</v>
      </c>
      <c r="F345" s="117">
        <v>24303.642476612782</v>
      </c>
    </row>
    <row r="346" spans="1:6" s="1" customFormat="1" ht="31.5">
      <c r="A346" s="12" t="s">
        <v>35</v>
      </c>
      <c r="B346" s="13" t="s">
        <v>61</v>
      </c>
      <c r="C346" s="14" t="s">
        <v>6</v>
      </c>
      <c r="D346" s="89">
        <v>0</v>
      </c>
      <c r="E346" s="89">
        <v>-6326.783434829685</v>
      </c>
      <c r="F346" s="117">
        <v>15941.893547757762</v>
      </c>
    </row>
    <row r="347" spans="1:6" s="1" customFormat="1" ht="31.5">
      <c r="A347" s="12" t="s">
        <v>36</v>
      </c>
      <c r="B347" s="13" t="s">
        <v>64</v>
      </c>
      <c r="C347" s="14" t="s">
        <v>6</v>
      </c>
      <c r="D347" s="89"/>
      <c r="E347" s="89"/>
      <c r="F347" s="117"/>
    </row>
    <row r="348" spans="1:6" s="1" customFormat="1" ht="15.75">
      <c r="A348" s="12" t="s">
        <v>37</v>
      </c>
      <c r="B348" s="13" t="s">
        <v>38</v>
      </c>
      <c r="C348" s="14"/>
      <c r="D348" s="89"/>
      <c r="E348" s="89"/>
      <c r="F348" s="117"/>
    </row>
    <row r="349" spans="1:6" s="1" customFormat="1" ht="15.75">
      <c r="A349" s="12"/>
      <c r="B349" s="20" t="s">
        <v>39</v>
      </c>
      <c r="C349" s="14"/>
      <c r="D349" s="89"/>
      <c r="E349" s="89"/>
      <c r="F349" s="117"/>
    </row>
    <row r="350" spans="1:6" s="1" customFormat="1" ht="18.75">
      <c r="A350" s="12"/>
      <c r="B350" s="13" t="s">
        <v>143</v>
      </c>
      <c r="C350" s="14" t="s">
        <v>40</v>
      </c>
      <c r="D350" s="89">
        <v>1209.51</v>
      </c>
      <c r="E350" s="89">
        <v>1209.51</v>
      </c>
      <c r="F350" s="117">
        <v>1312.34</v>
      </c>
    </row>
    <row r="351" spans="1:6" s="1" customFormat="1" ht="18.75">
      <c r="A351" s="12"/>
      <c r="B351" s="13" t="s">
        <v>144</v>
      </c>
      <c r="C351" s="14" t="s">
        <v>41</v>
      </c>
      <c r="D351" s="89">
        <v>34.59</v>
      </c>
      <c r="E351" s="89">
        <v>31.63</v>
      </c>
      <c r="F351" s="89">
        <v>31.88</v>
      </c>
    </row>
    <row r="352" spans="1:6" s="1" customFormat="1" ht="15.75">
      <c r="A352" s="12" t="s">
        <v>42</v>
      </c>
      <c r="B352" s="13" t="s">
        <v>43</v>
      </c>
      <c r="C352" s="14"/>
      <c r="D352" s="89"/>
      <c r="E352" s="89"/>
      <c r="F352" s="117"/>
    </row>
    <row r="353" spans="1:6" s="1" customFormat="1" ht="15.75">
      <c r="A353" s="12" t="s">
        <v>44</v>
      </c>
      <c r="B353" s="13" t="s">
        <v>45</v>
      </c>
      <c r="C353" s="14" t="s">
        <v>46</v>
      </c>
      <c r="D353" s="89">
        <v>17.68967308903997</v>
      </c>
      <c r="E353" s="89">
        <v>18.97</v>
      </c>
      <c r="F353" s="117">
        <v>20.179592169556265</v>
      </c>
    </row>
    <row r="354" spans="1:6" s="1" customFormat="1" ht="34.5" customHeight="1">
      <c r="A354" s="12" t="s">
        <v>47</v>
      </c>
      <c r="B354" s="13" t="s">
        <v>48</v>
      </c>
      <c r="C354" s="14" t="s">
        <v>62</v>
      </c>
      <c r="D354" s="89">
        <v>49.4712588673486</v>
      </c>
      <c r="E354" s="89">
        <v>38.444706078300705</v>
      </c>
      <c r="F354" s="89">
        <v>39.006767681165464</v>
      </c>
    </row>
    <row r="355" spans="1:6" s="1" customFormat="1" ht="15.75">
      <c r="A355" s="12" t="s">
        <v>49</v>
      </c>
      <c r="B355" s="13" t="s">
        <v>50</v>
      </c>
      <c r="C355" s="14"/>
      <c r="D355" s="130"/>
      <c r="E355" s="89"/>
      <c r="F355" s="117"/>
    </row>
    <row r="356" spans="1:6" s="1" customFormat="1" ht="15.75">
      <c r="A356" s="12"/>
      <c r="B356" s="20" t="s">
        <v>39</v>
      </c>
      <c r="C356" s="14"/>
      <c r="D356" s="89"/>
      <c r="E356" s="89"/>
      <c r="F356" s="117"/>
    </row>
    <row r="357" spans="1:6" s="1" customFormat="1" ht="15.75">
      <c r="A357" s="12"/>
      <c r="B357" s="13" t="s">
        <v>51</v>
      </c>
      <c r="C357" s="14" t="s">
        <v>6</v>
      </c>
      <c r="D357" s="161">
        <v>1000</v>
      </c>
      <c r="E357" s="161">
        <v>1000</v>
      </c>
      <c r="F357" s="157">
        <v>1000</v>
      </c>
    </row>
    <row r="358" spans="1:6" s="1" customFormat="1" ht="16.5" thickBot="1">
      <c r="A358" s="21"/>
      <c r="B358" s="22" t="s">
        <v>52</v>
      </c>
      <c r="C358" s="23" t="s">
        <v>6</v>
      </c>
      <c r="D358" s="96"/>
      <c r="E358" s="96"/>
      <c r="F358" s="131"/>
    </row>
    <row r="359" spans="1:6" s="1" customFormat="1" ht="21" thickBot="1">
      <c r="A359" s="707" t="s">
        <v>255</v>
      </c>
      <c r="B359" s="708"/>
      <c r="C359" s="708"/>
      <c r="D359" s="708"/>
      <c r="E359" s="708"/>
      <c r="F359" s="709"/>
    </row>
    <row r="360" spans="1:6" s="1" customFormat="1" ht="35.25" thickBot="1">
      <c r="A360" s="9" t="s">
        <v>53</v>
      </c>
      <c r="B360" s="10" t="s">
        <v>0</v>
      </c>
      <c r="C360" s="10" t="s">
        <v>1</v>
      </c>
      <c r="D360" s="10" t="s">
        <v>55</v>
      </c>
      <c r="E360" s="10" t="s">
        <v>134</v>
      </c>
      <c r="F360" s="11" t="s">
        <v>54</v>
      </c>
    </row>
    <row r="361" spans="1:6" s="1" customFormat="1" ht="16.5" thickBot="1">
      <c r="A361" s="9"/>
      <c r="B361" s="10"/>
      <c r="C361" s="10"/>
      <c r="D361" s="121">
        <v>2017</v>
      </c>
      <c r="E361" s="121">
        <v>2018</v>
      </c>
      <c r="F361" s="122">
        <v>2019</v>
      </c>
    </row>
    <row r="362" spans="1:6" s="1" customFormat="1" ht="15.75">
      <c r="A362" s="219" t="s">
        <v>2</v>
      </c>
      <c r="B362" s="220" t="s">
        <v>3</v>
      </c>
      <c r="C362" s="221"/>
      <c r="D362" s="260"/>
      <c r="E362" s="260"/>
      <c r="F362" s="261"/>
    </row>
    <row r="363" spans="1:6" s="1" customFormat="1" ht="15.75">
      <c r="A363" s="12" t="s">
        <v>4</v>
      </c>
      <c r="B363" s="13" t="s">
        <v>5</v>
      </c>
      <c r="C363" s="14" t="s">
        <v>6</v>
      </c>
      <c r="D363" s="153">
        <v>23721316</v>
      </c>
      <c r="E363" s="153">
        <v>23620349.16528148</v>
      </c>
      <c r="F363" s="154">
        <v>23177894.5398355</v>
      </c>
    </row>
    <row r="364" spans="1:6" s="1" customFormat="1" ht="15.75">
      <c r="A364" s="12" t="s">
        <v>7</v>
      </c>
      <c r="B364" s="13" t="s">
        <v>8</v>
      </c>
      <c r="C364" s="14" t="s">
        <v>6</v>
      </c>
      <c r="D364" s="153">
        <v>1617149</v>
      </c>
      <c r="E364" s="153">
        <v>-224974.69979046332</v>
      </c>
      <c r="F364" s="154">
        <v>-131444.42722032894</v>
      </c>
    </row>
    <row r="365" spans="1:6" s="1" customFormat="1" ht="15.75">
      <c r="A365" s="12" t="s">
        <v>9</v>
      </c>
      <c r="B365" s="13" t="s">
        <v>10</v>
      </c>
      <c r="C365" s="14" t="s">
        <v>6</v>
      </c>
      <c r="D365" s="153">
        <v>2390655</v>
      </c>
      <c r="E365" s="153">
        <v>444133.36172148935</v>
      </c>
      <c r="F365" s="154">
        <v>314062.789079671</v>
      </c>
    </row>
    <row r="366" spans="1:6" s="1" customFormat="1" ht="15.75">
      <c r="A366" s="12" t="s">
        <v>11</v>
      </c>
      <c r="B366" s="13" t="s">
        <v>12</v>
      </c>
      <c r="C366" s="14" t="s">
        <v>6</v>
      </c>
      <c r="D366" s="153">
        <v>1537900</v>
      </c>
      <c r="E366" s="153">
        <v>176426.01320762932</v>
      </c>
      <c r="F366" s="154">
        <v>46355.789079671005</v>
      </c>
    </row>
    <row r="367" spans="1:6" s="1" customFormat="1" ht="15.75">
      <c r="A367" s="12" t="s">
        <v>13</v>
      </c>
      <c r="B367" s="13" t="s">
        <v>14</v>
      </c>
      <c r="C367" s="14"/>
      <c r="D367" s="153"/>
      <c r="E367" s="153"/>
      <c r="F367" s="154"/>
    </row>
    <row r="368" spans="1:6" s="1" customFormat="1" ht="47.25">
      <c r="A368" s="12" t="s">
        <v>15</v>
      </c>
      <c r="B368" s="13" t="s">
        <v>59</v>
      </c>
      <c r="C368" s="14" t="s">
        <v>16</v>
      </c>
      <c r="D368" s="153"/>
      <c r="E368" s="153"/>
      <c r="F368" s="154"/>
    </row>
    <row r="369" spans="1:6" s="1" customFormat="1" ht="31.5">
      <c r="A369" s="12" t="s">
        <v>17</v>
      </c>
      <c r="B369" s="13" t="s">
        <v>58</v>
      </c>
      <c r="C369" s="14"/>
      <c r="D369" s="89"/>
      <c r="E369" s="89"/>
      <c r="F369" s="117"/>
    </row>
    <row r="370" spans="1:6" s="1" customFormat="1" ht="18.75">
      <c r="A370" s="12" t="s">
        <v>18</v>
      </c>
      <c r="B370" s="13" t="s">
        <v>135</v>
      </c>
      <c r="C370" s="14" t="s">
        <v>19</v>
      </c>
      <c r="D370" s="89"/>
      <c r="E370" s="89"/>
      <c r="F370" s="117"/>
    </row>
    <row r="371" spans="1:6" s="1" customFormat="1" ht="18.75">
      <c r="A371" s="12" t="s">
        <v>20</v>
      </c>
      <c r="B371" s="13" t="s">
        <v>136</v>
      </c>
      <c r="C371" s="14" t="s">
        <v>21</v>
      </c>
      <c r="D371" s="89"/>
      <c r="E371" s="89"/>
      <c r="F371" s="117"/>
    </row>
    <row r="372" spans="1:6" s="1" customFormat="1" ht="18.75">
      <c r="A372" s="17" t="s">
        <v>22</v>
      </c>
      <c r="B372" s="18" t="s">
        <v>137</v>
      </c>
      <c r="C372" s="19" t="s">
        <v>19</v>
      </c>
      <c r="D372" s="113">
        <v>4.005</v>
      </c>
      <c r="E372" s="113">
        <v>3.0213964833936613</v>
      </c>
      <c r="F372" s="114">
        <v>4.029</v>
      </c>
    </row>
    <row r="373" spans="1:6" s="1" customFormat="1" ht="31.5">
      <c r="A373" s="12" t="s">
        <v>187</v>
      </c>
      <c r="B373" s="13" t="s">
        <v>222</v>
      </c>
      <c r="C373" s="87" t="s">
        <v>57</v>
      </c>
      <c r="D373" s="115">
        <v>24364.911</v>
      </c>
      <c r="E373" s="115">
        <v>18503</v>
      </c>
      <c r="F373" s="116">
        <v>24364.911</v>
      </c>
    </row>
    <row r="374" spans="1:6" s="1" customFormat="1" ht="18.75">
      <c r="A374" s="12" t="s">
        <v>24</v>
      </c>
      <c r="B374" s="13" t="s">
        <v>139</v>
      </c>
      <c r="C374" s="14" t="s">
        <v>23</v>
      </c>
      <c r="D374" s="89"/>
      <c r="E374" s="89"/>
      <c r="F374" s="117"/>
    </row>
    <row r="375" spans="1:6" s="1" customFormat="1" ht="34.5">
      <c r="A375" s="12" t="s">
        <v>25</v>
      </c>
      <c r="B375" s="13" t="s">
        <v>153</v>
      </c>
      <c r="C375" s="14" t="s">
        <v>16</v>
      </c>
      <c r="D375" s="127">
        <v>0.0371</v>
      </c>
      <c r="E375" s="127">
        <v>0.0216</v>
      </c>
      <c r="F375" s="128">
        <v>0.0216</v>
      </c>
    </row>
    <row r="376" spans="1:6" s="1" customFormat="1" ht="18.75">
      <c r="A376" s="12" t="s">
        <v>26</v>
      </c>
      <c r="B376" s="13" t="s">
        <v>154</v>
      </c>
      <c r="C376" s="14"/>
      <c r="D376" s="89"/>
      <c r="E376" s="89"/>
      <c r="F376" s="117"/>
    </row>
    <row r="377" spans="1:6" s="1" customFormat="1" ht="34.5">
      <c r="A377" s="12" t="s">
        <v>27</v>
      </c>
      <c r="B377" s="13" t="s">
        <v>140</v>
      </c>
      <c r="C377" s="14" t="s">
        <v>21</v>
      </c>
      <c r="D377" s="89"/>
      <c r="E377" s="89"/>
      <c r="F377" s="117"/>
    </row>
    <row r="378" spans="1:6" s="1" customFormat="1" ht="15.75">
      <c r="A378" s="12" t="s">
        <v>28</v>
      </c>
      <c r="B378" s="13" t="s">
        <v>29</v>
      </c>
      <c r="C378" s="14" t="s">
        <v>6</v>
      </c>
      <c r="D378" s="89">
        <v>74691.9</v>
      </c>
      <c r="E378" s="89">
        <v>33541.04168385022</v>
      </c>
      <c r="F378" s="117">
        <v>61497.78159009364</v>
      </c>
    </row>
    <row r="379" spans="1:6" s="1" customFormat="1" ht="50.25">
      <c r="A379" s="12" t="s">
        <v>30</v>
      </c>
      <c r="B379" s="13" t="s">
        <v>155</v>
      </c>
      <c r="C379" s="14" t="s">
        <v>6</v>
      </c>
      <c r="D379" s="89">
        <v>31325.97886107172</v>
      </c>
      <c r="E379" s="89">
        <v>13840.52168385022</v>
      </c>
      <c r="F379" s="117">
        <v>14776.186115673638</v>
      </c>
    </row>
    <row r="380" spans="1:6" s="1" customFormat="1" ht="15.75">
      <c r="A380" s="12"/>
      <c r="B380" s="13" t="s">
        <v>60</v>
      </c>
      <c r="C380" s="14"/>
      <c r="D380" s="89"/>
      <c r="E380" s="89"/>
      <c r="F380" s="117"/>
    </row>
    <row r="381" spans="1:6" s="1" customFormat="1" ht="15.75">
      <c r="A381" s="12"/>
      <c r="B381" s="13" t="s">
        <v>31</v>
      </c>
      <c r="C381" s="14"/>
      <c r="D381" s="89">
        <v>13783.20467670388</v>
      </c>
      <c r="E381" s="89">
        <v>6195.33521389184</v>
      </c>
      <c r="F381" s="117">
        <v>6614.160091687137</v>
      </c>
    </row>
    <row r="382" spans="1:6" s="1" customFormat="1" ht="15.75">
      <c r="A382" s="12"/>
      <c r="B382" s="13" t="s">
        <v>32</v>
      </c>
      <c r="C382" s="14"/>
      <c r="D382" s="89">
        <v>7273.62613</v>
      </c>
      <c r="E382" s="89">
        <v>0</v>
      </c>
      <c r="F382" s="117">
        <v>0</v>
      </c>
    </row>
    <row r="383" spans="1:6" s="1" customFormat="1" ht="15.75">
      <c r="A383" s="12"/>
      <c r="B383" s="13" t="s">
        <v>33</v>
      </c>
      <c r="C383" s="14"/>
      <c r="D383" s="89">
        <v>3047.609617152001</v>
      </c>
      <c r="E383" s="89">
        <v>4223.5328444469</v>
      </c>
      <c r="F383" s="117">
        <v>4509.0574474536</v>
      </c>
    </row>
    <row r="384" spans="1:6" s="1" customFormat="1" ht="18.75">
      <c r="A384" s="12" t="s">
        <v>34</v>
      </c>
      <c r="B384" s="13" t="s">
        <v>142</v>
      </c>
      <c r="C384" s="14" t="s">
        <v>6</v>
      </c>
      <c r="D384" s="89">
        <v>32345.379045427304</v>
      </c>
      <c r="E384" s="89">
        <v>29288.879999999997</v>
      </c>
      <c r="F384" s="117">
        <v>42243.575474419995</v>
      </c>
    </row>
    <row r="385" spans="1:6" s="1" customFormat="1" ht="31.5">
      <c r="A385" s="12" t="s">
        <v>35</v>
      </c>
      <c r="B385" s="13" t="s">
        <v>61</v>
      </c>
      <c r="C385" s="14" t="s">
        <v>6</v>
      </c>
      <c r="D385" s="89">
        <v>11020.54</v>
      </c>
      <c r="E385" s="89">
        <v>-9588.36</v>
      </c>
      <c r="F385" s="117">
        <v>4478.020000000009</v>
      </c>
    </row>
    <row r="386" spans="1:6" s="1" customFormat="1" ht="31.5">
      <c r="A386" s="12" t="s">
        <v>36</v>
      </c>
      <c r="B386" s="13" t="s">
        <v>64</v>
      </c>
      <c r="C386" s="14" t="s">
        <v>6</v>
      </c>
      <c r="D386" s="89"/>
      <c r="E386" s="89"/>
      <c r="F386" s="117"/>
    </row>
    <row r="387" spans="1:6" s="1" customFormat="1" ht="15.75">
      <c r="A387" s="12" t="s">
        <v>37</v>
      </c>
      <c r="B387" s="13" t="s">
        <v>38</v>
      </c>
      <c r="C387" s="14"/>
      <c r="D387" s="89"/>
      <c r="E387" s="89"/>
      <c r="F387" s="117"/>
    </row>
    <row r="388" spans="1:6" s="1" customFormat="1" ht="15.75">
      <c r="A388" s="12"/>
      <c r="B388" s="20" t="s">
        <v>39</v>
      </c>
      <c r="C388" s="14"/>
      <c r="D388" s="89"/>
      <c r="E388" s="89"/>
      <c r="F388" s="117"/>
    </row>
    <row r="389" spans="1:6" s="1" customFormat="1" ht="18.75">
      <c r="A389" s="12"/>
      <c r="B389" s="13" t="s">
        <v>143</v>
      </c>
      <c r="C389" s="14" t="s">
        <v>40</v>
      </c>
      <c r="D389" s="89">
        <v>445.55</v>
      </c>
      <c r="E389" s="89">
        <v>445.55</v>
      </c>
      <c r="F389" s="117">
        <v>448.11</v>
      </c>
    </row>
    <row r="390" spans="1:6" s="1" customFormat="1" ht="18.75">
      <c r="A390" s="12"/>
      <c r="B390" s="13" t="s">
        <v>144</v>
      </c>
      <c r="C390" s="14" t="s">
        <v>41</v>
      </c>
      <c r="D390" s="89">
        <v>167.6397710694647</v>
      </c>
      <c r="E390" s="89">
        <v>75.28008457827454</v>
      </c>
      <c r="F390" s="89">
        <v>137.23813704245305</v>
      </c>
    </row>
    <row r="391" spans="1:6" s="1" customFormat="1" ht="15.75">
      <c r="A391" s="12" t="s">
        <v>42</v>
      </c>
      <c r="B391" s="13" t="s">
        <v>43</v>
      </c>
      <c r="C391" s="14"/>
      <c r="D391" s="89"/>
      <c r="E391" s="89"/>
      <c r="F391" s="117"/>
    </row>
    <row r="392" spans="1:6" s="1" customFormat="1" ht="15.75">
      <c r="A392" s="12" t="s">
        <v>44</v>
      </c>
      <c r="B392" s="13" t="s">
        <v>45</v>
      </c>
      <c r="C392" s="14" t="s">
        <v>46</v>
      </c>
      <c r="D392" s="89">
        <v>23.704506</v>
      </c>
      <c r="E392" s="89">
        <v>18.346</v>
      </c>
      <c r="F392" s="117">
        <v>18.346</v>
      </c>
    </row>
    <row r="393" spans="1:6" s="1" customFormat="1" ht="31.5">
      <c r="A393" s="12" t="s">
        <v>47</v>
      </c>
      <c r="B393" s="13" t="s">
        <v>48</v>
      </c>
      <c r="C393" s="14" t="s">
        <v>62</v>
      </c>
      <c r="D393" s="89">
        <v>48.45493889327722</v>
      </c>
      <c r="E393" s="89">
        <v>28.141171617300046</v>
      </c>
      <c r="F393" s="89">
        <v>30.04360665216367</v>
      </c>
    </row>
    <row r="394" spans="1:6" s="1" customFormat="1" ht="15.75">
      <c r="A394" s="12" t="s">
        <v>49</v>
      </c>
      <c r="B394" s="13" t="s">
        <v>50</v>
      </c>
      <c r="C394" s="14"/>
      <c r="D394" s="89"/>
      <c r="E394" s="89"/>
      <c r="F394" s="117"/>
    </row>
    <row r="395" spans="1:6" s="1" customFormat="1" ht="15.75">
      <c r="A395" s="12"/>
      <c r="B395" s="20" t="s">
        <v>39</v>
      </c>
      <c r="C395" s="14"/>
      <c r="D395" s="89"/>
      <c r="E395" s="89"/>
      <c r="F395" s="117"/>
    </row>
    <row r="396" spans="1:6" s="1" customFormat="1" ht="15.75">
      <c r="A396" s="12"/>
      <c r="B396" s="13" t="s">
        <v>51</v>
      </c>
      <c r="C396" s="14" t="s">
        <v>6</v>
      </c>
      <c r="D396" s="89">
        <v>1000</v>
      </c>
      <c r="E396" s="89">
        <v>1000</v>
      </c>
      <c r="F396" s="117">
        <v>1000</v>
      </c>
    </row>
    <row r="397" spans="1:6" s="1" customFormat="1" ht="16.5" thickBot="1">
      <c r="A397" s="21"/>
      <c r="B397" s="22" t="s">
        <v>52</v>
      </c>
      <c r="C397" s="23" t="s">
        <v>6</v>
      </c>
      <c r="D397" s="96"/>
      <c r="E397" s="96"/>
      <c r="F397" s="131"/>
    </row>
    <row r="398" spans="1:6" s="1" customFormat="1" ht="21" thickBot="1">
      <c r="A398" s="707" t="s">
        <v>450</v>
      </c>
      <c r="B398" s="708"/>
      <c r="C398" s="708"/>
      <c r="D398" s="708"/>
      <c r="E398" s="708"/>
      <c r="F398" s="709"/>
    </row>
    <row r="399" spans="1:6" s="1" customFormat="1" ht="35.25" thickBot="1">
      <c r="A399" s="9" t="s">
        <v>53</v>
      </c>
      <c r="B399" s="10" t="s">
        <v>0</v>
      </c>
      <c r="C399" s="10" t="s">
        <v>1</v>
      </c>
      <c r="D399" s="10" t="s">
        <v>55</v>
      </c>
      <c r="E399" s="10" t="s">
        <v>134</v>
      </c>
      <c r="F399" s="11" t="s">
        <v>54</v>
      </c>
    </row>
    <row r="400" spans="1:6" s="1" customFormat="1" ht="16.5" thickBot="1">
      <c r="A400" s="9"/>
      <c r="B400" s="10"/>
      <c r="C400" s="10"/>
      <c r="D400" s="121">
        <v>2017</v>
      </c>
      <c r="E400" s="121">
        <v>2018</v>
      </c>
      <c r="F400" s="122">
        <v>2019</v>
      </c>
    </row>
    <row r="401" spans="1:6" s="1" customFormat="1" ht="15.75">
      <c r="A401" s="219" t="s">
        <v>2</v>
      </c>
      <c r="B401" s="220" t="s">
        <v>3</v>
      </c>
      <c r="C401" s="221"/>
      <c r="D401" s="260"/>
      <c r="E401" s="260"/>
      <c r="F401" s="261"/>
    </row>
    <row r="402" spans="1:6" s="1" customFormat="1" ht="15.75">
      <c r="A402" s="12" t="s">
        <v>4</v>
      </c>
      <c r="B402" s="13" t="s">
        <v>5</v>
      </c>
      <c r="C402" s="14" t="s">
        <v>6</v>
      </c>
      <c r="D402" s="153">
        <v>23721316</v>
      </c>
      <c r="E402" s="153">
        <v>23620349.16528148</v>
      </c>
      <c r="F402" s="154">
        <v>23177894.5398355</v>
      </c>
    </row>
    <row r="403" spans="1:6" s="1" customFormat="1" ht="15.75">
      <c r="A403" s="12" t="s">
        <v>7</v>
      </c>
      <c r="B403" s="13" t="s">
        <v>8</v>
      </c>
      <c r="C403" s="14" t="s">
        <v>6</v>
      </c>
      <c r="D403" s="153">
        <v>1617149</v>
      </c>
      <c r="E403" s="153">
        <v>-224974.69979046332</v>
      </c>
      <c r="F403" s="154">
        <v>-131444.42722032894</v>
      </c>
    </row>
    <row r="404" spans="1:6" s="1" customFormat="1" ht="15.75">
      <c r="A404" s="12" t="s">
        <v>9</v>
      </c>
      <c r="B404" s="13" t="s">
        <v>10</v>
      </c>
      <c r="C404" s="14" t="s">
        <v>6</v>
      </c>
      <c r="D404" s="153">
        <v>2390655</v>
      </c>
      <c r="E404" s="153">
        <v>444133.36172148935</v>
      </c>
      <c r="F404" s="154">
        <v>314062.789079671</v>
      </c>
    </row>
    <row r="405" spans="1:6" s="1" customFormat="1" ht="15.75">
      <c r="A405" s="12" t="s">
        <v>11</v>
      </c>
      <c r="B405" s="13" t="s">
        <v>12</v>
      </c>
      <c r="C405" s="14" t="s">
        <v>6</v>
      </c>
      <c r="D405" s="153">
        <v>1537900</v>
      </c>
      <c r="E405" s="153">
        <v>176426.01320762932</v>
      </c>
      <c r="F405" s="154">
        <v>46355.789079671005</v>
      </c>
    </row>
    <row r="406" spans="1:6" s="1" customFormat="1" ht="15.75">
      <c r="A406" s="12" t="s">
        <v>13</v>
      </c>
      <c r="B406" s="13" t="s">
        <v>14</v>
      </c>
      <c r="C406" s="14"/>
      <c r="D406" s="153"/>
      <c r="E406" s="153"/>
      <c r="F406" s="154"/>
    </row>
    <row r="407" spans="1:6" s="1" customFormat="1" ht="47.25">
      <c r="A407" s="12" t="s">
        <v>15</v>
      </c>
      <c r="B407" s="13" t="s">
        <v>59</v>
      </c>
      <c r="C407" s="14" t="s">
        <v>16</v>
      </c>
      <c r="D407" s="153"/>
      <c r="E407" s="153"/>
      <c r="F407" s="154"/>
    </row>
    <row r="408" spans="1:6" s="1" customFormat="1" ht="31.5">
      <c r="A408" s="12" t="s">
        <v>17</v>
      </c>
      <c r="B408" s="13" t="s">
        <v>58</v>
      </c>
      <c r="C408" s="14"/>
      <c r="D408" s="89"/>
      <c r="E408" s="89"/>
      <c r="F408" s="117"/>
    </row>
    <row r="409" spans="1:6" s="1" customFormat="1" ht="18.75">
      <c r="A409" s="12" t="s">
        <v>18</v>
      </c>
      <c r="B409" s="13" t="s">
        <v>135</v>
      </c>
      <c r="C409" s="14" t="s">
        <v>19</v>
      </c>
      <c r="D409" s="89"/>
      <c r="E409" s="89"/>
      <c r="F409" s="117"/>
    </row>
    <row r="410" spans="1:6" s="1" customFormat="1" ht="18.75">
      <c r="A410" s="12" t="s">
        <v>20</v>
      </c>
      <c r="B410" s="13" t="s">
        <v>136</v>
      </c>
      <c r="C410" s="14" t="s">
        <v>21</v>
      </c>
      <c r="D410" s="89"/>
      <c r="E410" s="89"/>
      <c r="F410" s="117"/>
    </row>
    <row r="411" spans="1:6" s="1" customFormat="1" ht="18.75">
      <c r="A411" s="17" t="s">
        <v>22</v>
      </c>
      <c r="B411" s="18" t="s">
        <v>137</v>
      </c>
      <c r="C411" s="19" t="s">
        <v>19</v>
      </c>
      <c r="D411" s="113">
        <v>4.005</v>
      </c>
      <c r="E411" s="113">
        <v>3.0213964833936613</v>
      </c>
      <c r="F411" s="114" t="s">
        <v>228</v>
      </c>
    </row>
    <row r="412" spans="1:6" s="1" customFormat="1" ht="31.5">
      <c r="A412" s="12" t="s">
        <v>187</v>
      </c>
      <c r="B412" s="13" t="s">
        <v>222</v>
      </c>
      <c r="C412" s="87" t="s">
        <v>57</v>
      </c>
      <c r="D412" s="115">
        <v>24364.911</v>
      </c>
      <c r="E412" s="115">
        <v>18503</v>
      </c>
      <c r="F412" s="116" t="s">
        <v>228</v>
      </c>
    </row>
    <row r="413" spans="1:6" s="1" customFormat="1" ht="18.75">
      <c r="A413" s="12" t="s">
        <v>24</v>
      </c>
      <c r="B413" s="13" t="s">
        <v>139</v>
      </c>
      <c r="C413" s="14" t="s">
        <v>23</v>
      </c>
      <c r="D413" s="89"/>
      <c r="E413" s="89"/>
      <c r="F413" s="117"/>
    </row>
    <row r="414" spans="1:6" s="1" customFormat="1" ht="34.5">
      <c r="A414" s="12" t="s">
        <v>25</v>
      </c>
      <c r="B414" s="13" t="s">
        <v>153</v>
      </c>
      <c r="C414" s="14" t="s">
        <v>16</v>
      </c>
      <c r="D414" s="127">
        <v>0.0371</v>
      </c>
      <c r="E414" s="127">
        <v>0.0216</v>
      </c>
      <c r="F414" s="128" t="s">
        <v>228</v>
      </c>
    </row>
    <row r="415" spans="1:6" s="1" customFormat="1" ht="18.75">
      <c r="A415" s="12" t="s">
        <v>26</v>
      </c>
      <c r="B415" s="13" t="s">
        <v>154</v>
      </c>
      <c r="C415" s="14"/>
      <c r="D415" s="89"/>
      <c r="E415" s="89"/>
      <c r="F415" s="117"/>
    </row>
    <row r="416" spans="1:6" s="1" customFormat="1" ht="34.5">
      <c r="A416" s="12" t="s">
        <v>27</v>
      </c>
      <c r="B416" s="13" t="s">
        <v>140</v>
      </c>
      <c r="C416" s="14" t="s">
        <v>21</v>
      </c>
      <c r="D416" s="89"/>
      <c r="E416" s="89"/>
      <c r="F416" s="117"/>
    </row>
    <row r="417" spans="1:6" s="1" customFormat="1" ht="15.75">
      <c r="A417" s="12" t="s">
        <v>28</v>
      </c>
      <c r="B417" s="13" t="s">
        <v>29</v>
      </c>
      <c r="C417" s="14" t="s">
        <v>6</v>
      </c>
      <c r="D417" s="89">
        <v>74691.9</v>
      </c>
      <c r="E417" s="89">
        <v>33541.04168385022</v>
      </c>
      <c r="F417" s="117" t="s">
        <v>228</v>
      </c>
    </row>
    <row r="418" spans="1:6" s="1" customFormat="1" ht="50.25">
      <c r="A418" s="12" t="s">
        <v>30</v>
      </c>
      <c r="B418" s="13" t="s">
        <v>155</v>
      </c>
      <c r="C418" s="14" t="s">
        <v>6</v>
      </c>
      <c r="D418" s="89">
        <v>31325.97886107172</v>
      </c>
      <c r="E418" s="89">
        <v>13840.52168385022</v>
      </c>
      <c r="F418" s="117" t="s">
        <v>228</v>
      </c>
    </row>
    <row r="419" spans="1:6" s="1" customFormat="1" ht="15.75">
      <c r="A419" s="12"/>
      <c r="B419" s="13" t="s">
        <v>60</v>
      </c>
      <c r="C419" s="14"/>
      <c r="D419" s="89"/>
      <c r="E419" s="89"/>
      <c r="F419" s="117"/>
    </row>
    <row r="420" spans="1:6" s="1" customFormat="1" ht="15.75">
      <c r="A420" s="12"/>
      <c r="B420" s="13" t="s">
        <v>31</v>
      </c>
      <c r="C420" s="14"/>
      <c r="D420" s="89">
        <v>13783.20467670388</v>
      </c>
      <c r="E420" s="89">
        <v>6195.33521389184</v>
      </c>
      <c r="F420" s="117" t="s">
        <v>228</v>
      </c>
    </row>
    <row r="421" spans="1:6" s="1" customFormat="1" ht="15.75">
      <c r="A421" s="12"/>
      <c r="B421" s="13" t="s">
        <v>32</v>
      </c>
      <c r="C421" s="14"/>
      <c r="D421" s="89">
        <v>7273.62613</v>
      </c>
      <c r="E421" s="89">
        <v>0</v>
      </c>
      <c r="F421" s="117" t="s">
        <v>228</v>
      </c>
    </row>
    <row r="422" spans="1:6" s="1" customFormat="1" ht="15.75">
      <c r="A422" s="12"/>
      <c r="B422" s="13" t="s">
        <v>33</v>
      </c>
      <c r="C422" s="14"/>
      <c r="D422" s="89">
        <v>3047.609617152001</v>
      </c>
      <c r="E422" s="89">
        <v>4223.5328444469</v>
      </c>
      <c r="F422" s="117" t="s">
        <v>228</v>
      </c>
    </row>
    <row r="423" spans="1:6" s="1" customFormat="1" ht="18.75">
      <c r="A423" s="12" t="s">
        <v>34</v>
      </c>
      <c r="B423" s="13" t="s">
        <v>142</v>
      </c>
      <c r="C423" s="14" t="s">
        <v>6</v>
      </c>
      <c r="D423" s="89">
        <v>32345.379045427304</v>
      </c>
      <c r="E423" s="89">
        <v>29288.879999999997</v>
      </c>
      <c r="F423" s="117" t="s">
        <v>228</v>
      </c>
    </row>
    <row r="424" spans="1:6" s="1" customFormat="1" ht="31.5">
      <c r="A424" s="12" t="s">
        <v>35</v>
      </c>
      <c r="B424" s="13" t="s">
        <v>61</v>
      </c>
      <c r="C424" s="14" t="s">
        <v>6</v>
      </c>
      <c r="D424" s="89">
        <v>11020.54</v>
      </c>
      <c r="E424" s="89">
        <v>-9588.36</v>
      </c>
      <c r="F424" s="117" t="s">
        <v>228</v>
      </c>
    </row>
    <row r="425" spans="1:6" s="1" customFormat="1" ht="31.5">
      <c r="A425" s="12" t="s">
        <v>36</v>
      </c>
      <c r="B425" s="13" t="s">
        <v>64</v>
      </c>
      <c r="C425" s="14" t="s">
        <v>6</v>
      </c>
      <c r="D425" s="89"/>
      <c r="E425" s="89"/>
      <c r="F425" s="117"/>
    </row>
    <row r="426" spans="1:6" s="1" customFormat="1" ht="15.75">
      <c r="A426" s="12" t="s">
        <v>37</v>
      </c>
      <c r="B426" s="13" t="s">
        <v>38</v>
      </c>
      <c r="C426" s="14"/>
      <c r="D426" s="89"/>
      <c r="E426" s="89"/>
      <c r="F426" s="117"/>
    </row>
    <row r="427" spans="1:6" s="1" customFormat="1" ht="15.75">
      <c r="A427" s="12"/>
      <c r="B427" s="20" t="s">
        <v>39</v>
      </c>
      <c r="C427" s="14"/>
      <c r="D427" s="89"/>
      <c r="E427" s="89"/>
      <c r="F427" s="117"/>
    </row>
    <row r="428" spans="1:6" s="1" customFormat="1" ht="18.75">
      <c r="A428" s="12"/>
      <c r="B428" s="13" t="s">
        <v>143</v>
      </c>
      <c r="C428" s="14" t="s">
        <v>40</v>
      </c>
      <c r="D428" s="89">
        <v>445.55</v>
      </c>
      <c r="E428" s="89">
        <v>445.55</v>
      </c>
      <c r="F428" s="117" t="s">
        <v>228</v>
      </c>
    </row>
    <row r="429" spans="1:6" s="1" customFormat="1" ht="18.75">
      <c r="A429" s="12"/>
      <c r="B429" s="13" t="s">
        <v>144</v>
      </c>
      <c r="C429" s="14" t="s">
        <v>41</v>
      </c>
      <c r="D429" s="89">
        <v>167.6397710694647</v>
      </c>
      <c r="E429" s="89">
        <v>75.28008457827454</v>
      </c>
      <c r="F429" s="89" t="s">
        <v>228</v>
      </c>
    </row>
    <row r="430" spans="1:6" s="1" customFormat="1" ht="15.75">
      <c r="A430" s="12" t="s">
        <v>42</v>
      </c>
      <c r="B430" s="13" t="s">
        <v>43</v>
      </c>
      <c r="C430" s="14"/>
      <c r="D430" s="89"/>
      <c r="E430" s="89"/>
      <c r="F430" s="117"/>
    </row>
    <row r="431" spans="1:6" s="1" customFormat="1" ht="15.75">
      <c r="A431" s="12" t="s">
        <v>44</v>
      </c>
      <c r="B431" s="13" t="s">
        <v>45</v>
      </c>
      <c r="C431" s="14" t="s">
        <v>46</v>
      </c>
      <c r="D431" s="89">
        <v>23.704506</v>
      </c>
      <c r="E431" s="89">
        <v>18.346</v>
      </c>
      <c r="F431" s="117" t="s">
        <v>228</v>
      </c>
    </row>
    <row r="432" spans="1:6" s="1" customFormat="1" ht="31.5">
      <c r="A432" s="12" t="s">
        <v>47</v>
      </c>
      <c r="B432" s="13" t="s">
        <v>48</v>
      </c>
      <c r="C432" s="14" t="s">
        <v>62</v>
      </c>
      <c r="D432" s="89">
        <v>48.45493889327722</v>
      </c>
      <c r="E432" s="89">
        <v>28.141171617300046</v>
      </c>
      <c r="F432" s="89" t="s">
        <v>228</v>
      </c>
    </row>
    <row r="433" spans="1:6" s="1" customFormat="1" ht="15.75">
      <c r="A433" s="12" t="s">
        <v>49</v>
      </c>
      <c r="B433" s="13" t="s">
        <v>50</v>
      </c>
      <c r="C433" s="14"/>
      <c r="D433" s="89"/>
      <c r="E433" s="89"/>
      <c r="F433" s="117"/>
    </row>
    <row r="434" spans="1:6" s="1" customFormat="1" ht="15.75">
      <c r="A434" s="12"/>
      <c r="B434" s="20" t="s">
        <v>39</v>
      </c>
      <c r="C434" s="14"/>
      <c r="D434" s="89"/>
      <c r="E434" s="89"/>
      <c r="F434" s="117"/>
    </row>
    <row r="435" spans="1:6" s="1" customFormat="1" ht="15.75">
      <c r="A435" s="12"/>
      <c r="B435" s="13" t="s">
        <v>51</v>
      </c>
      <c r="C435" s="14" t="s">
        <v>6</v>
      </c>
      <c r="D435" s="89">
        <v>1000</v>
      </c>
      <c r="E435" s="89">
        <v>1000</v>
      </c>
      <c r="F435" s="117">
        <v>1000</v>
      </c>
    </row>
    <row r="436" spans="1:6" s="1" customFormat="1" ht="16.5" thickBot="1">
      <c r="A436" s="21"/>
      <c r="B436" s="22" t="s">
        <v>52</v>
      </c>
      <c r="C436" s="23" t="s">
        <v>6</v>
      </c>
      <c r="D436" s="96"/>
      <c r="E436" s="96"/>
      <c r="F436" s="131"/>
    </row>
    <row r="437" spans="1:6" s="1" customFormat="1" ht="21" thickBot="1">
      <c r="A437" s="707" t="s">
        <v>256</v>
      </c>
      <c r="B437" s="708"/>
      <c r="C437" s="708"/>
      <c r="D437" s="708"/>
      <c r="E437" s="708"/>
      <c r="F437" s="709"/>
    </row>
    <row r="438" spans="1:6" s="1" customFormat="1" ht="35.25" thickBot="1">
      <c r="A438" s="9" t="s">
        <v>53</v>
      </c>
      <c r="B438" s="10" t="s">
        <v>0</v>
      </c>
      <c r="C438" s="10" t="s">
        <v>1</v>
      </c>
      <c r="D438" s="10" t="s">
        <v>55</v>
      </c>
      <c r="E438" s="10" t="s">
        <v>134</v>
      </c>
      <c r="F438" s="11" t="s">
        <v>54</v>
      </c>
    </row>
    <row r="439" spans="1:6" s="1" customFormat="1" ht="16.5" thickBot="1">
      <c r="A439" s="9"/>
      <c r="B439" s="10"/>
      <c r="C439" s="10"/>
      <c r="D439" s="121">
        <v>2017</v>
      </c>
      <c r="E439" s="121">
        <v>2018</v>
      </c>
      <c r="F439" s="122">
        <v>2019</v>
      </c>
    </row>
    <row r="440" spans="1:6" s="1" customFormat="1" ht="15.75">
      <c r="A440" s="219" t="s">
        <v>2</v>
      </c>
      <c r="B440" s="220" t="s">
        <v>3</v>
      </c>
      <c r="C440" s="221"/>
      <c r="D440" s="260"/>
      <c r="E440" s="260"/>
      <c r="F440" s="261"/>
    </row>
    <row r="441" spans="1:6" s="1" customFormat="1" ht="15.75">
      <c r="A441" s="12" t="s">
        <v>4</v>
      </c>
      <c r="B441" s="13" t="s">
        <v>5</v>
      </c>
      <c r="C441" s="14" t="s">
        <v>6</v>
      </c>
      <c r="D441" s="153">
        <v>23721316</v>
      </c>
      <c r="E441" s="153">
        <v>23620349.16528148</v>
      </c>
      <c r="F441" s="154">
        <v>23177894.5398355</v>
      </c>
    </row>
    <row r="442" spans="1:6" s="1" customFormat="1" ht="15.75">
      <c r="A442" s="12" t="s">
        <v>7</v>
      </c>
      <c r="B442" s="13" t="s">
        <v>8</v>
      </c>
      <c r="C442" s="14" t="s">
        <v>6</v>
      </c>
      <c r="D442" s="153">
        <v>1617149</v>
      </c>
      <c r="E442" s="153">
        <v>-224974.69979046332</v>
      </c>
      <c r="F442" s="154">
        <v>-131444.42722032894</v>
      </c>
    </row>
    <row r="443" spans="1:6" s="1" customFormat="1" ht="15.75">
      <c r="A443" s="12" t="s">
        <v>9</v>
      </c>
      <c r="B443" s="13" t="s">
        <v>10</v>
      </c>
      <c r="C443" s="14" t="s">
        <v>6</v>
      </c>
      <c r="D443" s="153">
        <v>2390655</v>
      </c>
      <c r="E443" s="153">
        <v>444133.36172148935</v>
      </c>
      <c r="F443" s="154">
        <v>314062.789079671</v>
      </c>
    </row>
    <row r="444" spans="1:6" s="1" customFormat="1" ht="15.75">
      <c r="A444" s="12" t="s">
        <v>11</v>
      </c>
      <c r="B444" s="13" t="s">
        <v>12</v>
      </c>
      <c r="C444" s="14" t="s">
        <v>6</v>
      </c>
      <c r="D444" s="153">
        <v>1537900</v>
      </c>
      <c r="E444" s="153">
        <v>176426.01320762932</v>
      </c>
      <c r="F444" s="154">
        <v>46355.789079671005</v>
      </c>
    </row>
    <row r="445" spans="1:6" s="1" customFormat="1" ht="15.75">
      <c r="A445" s="12" t="s">
        <v>13</v>
      </c>
      <c r="B445" s="13" t="s">
        <v>14</v>
      </c>
      <c r="C445" s="14"/>
      <c r="D445" s="153"/>
      <c r="E445" s="153"/>
      <c r="F445" s="154"/>
    </row>
    <row r="446" spans="1:6" s="1" customFormat="1" ht="47.25">
      <c r="A446" s="12" t="s">
        <v>15</v>
      </c>
      <c r="B446" s="13" t="s">
        <v>59</v>
      </c>
      <c r="C446" s="14" t="s">
        <v>16</v>
      </c>
      <c r="D446" s="153"/>
      <c r="E446" s="153"/>
      <c r="F446" s="154"/>
    </row>
    <row r="447" spans="1:6" s="1" customFormat="1" ht="31.5">
      <c r="A447" s="12" t="s">
        <v>17</v>
      </c>
      <c r="B447" s="13" t="s">
        <v>58</v>
      </c>
      <c r="C447" s="14"/>
      <c r="D447" s="89"/>
      <c r="E447" s="89"/>
      <c r="F447" s="117"/>
    </row>
    <row r="448" spans="1:6" s="1" customFormat="1" ht="18.75">
      <c r="A448" s="12" t="s">
        <v>18</v>
      </c>
      <c r="B448" s="13" t="s">
        <v>135</v>
      </c>
      <c r="C448" s="14" t="s">
        <v>19</v>
      </c>
      <c r="D448" s="89"/>
      <c r="E448" s="89"/>
      <c r="F448" s="117"/>
    </row>
    <row r="449" spans="1:6" s="1" customFormat="1" ht="18.75">
      <c r="A449" s="12" t="s">
        <v>20</v>
      </c>
      <c r="B449" s="13" t="s">
        <v>136</v>
      </c>
      <c r="C449" s="14" t="s">
        <v>21</v>
      </c>
      <c r="D449" s="89"/>
      <c r="E449" s="89"/>
      <c r="F449" s="117"/>
    </row>
    <row r="450" spans="1:6" s="1" customFormat="1" ht="18.75">
      <c r="A450" s="17" t="s">
        <v>22</v>
      </c>
      <c r="B450" s="18" t="s">
        <v>137</v>
      </c>
      <c r="C450" s="19" t="s">
        <v>19</v>
      </c>
      <c r="D450" s="113">
        <v>4.036</v>
      </c>
      <c r="E450" s="79">
        <v>3.249</v>
      </c>
      <c r="F450" s="262">
        <v>3.994</v>
      </c>
    </row>
    <row r="451" spans="1:6" s="1" customFormat="1" ht="34.5">
      <c r="A451" s="12" t="s">
        <v>56</v>
      </c>
      <c r="B451" s="13" t="s">
        <v>138</v>
      </c>
      <c r="C451" s="14" t="s">
        <v>57</v>
      </c>
      <c r="D451" s="115">
        <v>1118.245</v>
      </c>
      <c r="E451" s="263">
        <v>1002</v>
      </c>
      <c r="F451" s="264">
        <v>1118.2449999999997</v>
      </c>
    </row>
    <row r="452" spans="1:6" s="1" customFormat="1" ht="18.75">
      <c r="A452" s="12" t="s">
        <v>24</v>
      </c>
      <c r="B452" s="13" t="s">
        <v>139</v>
      </c>
      <c r="C452" s="14" t="s">
        <v>23</v>
      </c>
      <c r="D452" s="89"/>
      <c r="E452" s="89"/>
      <c r="F452" s="117"/>
    </row>
    <row r="453" spans="1:6" s="1" customFormat="1" ht="34.5">
      <c r="A453" s="12" t="s">
        <v>25</v>
      </c>
      <c r="B453" s="13" t="s">
        <v>153</v>
      </c>
      <c r="C453" s="14" t="s">
        <v>16</v>
      </c>
      <c r="D453" s="127">
        <v>0.0373</v>
      </c>
      <c r="E453" s="127">
        <v>0.0216</v>
      </c>
      <c r="F453" s="128">
        <v>0.0216</v>
      </c>
    </row>
    <row r="454" spans="1:6" s="1" customFormat="1" ht="18.75">
      <c r="A454" s="12" t="s">
        <v>26</v>
      </c>
      <c r="B454" s="13" t="s">
        <v>154</v>
      </c>
      <c r="C454" s="14"/>
      <c r="D454" s="89"/>
      <c r="E454" s="89"/>
      <c r="F454" s="117"/>
    </row>
    <row r="455" spans="1:6" s="1" customFormat="1" ht="34.5">
      <c r="A455" s="12" t="s">
        <v>27</v>
      </c>
      <c r="B455" s="13" t="s">
        <v>140</v>
      </c>
      <c r="C455" s="14" t="s">
        <v>21</v>
      </c>
      <c r="D455" s="89"/>
      <c r="E455" s="89"/>
      <c r="F455" s="117"/>
    </row>
    <row r="456" spans="1:6" s="1" customFormat="1" ht="15.75">
      <c r="A456" s="12" t="s">
        <v>28</v>
      </c>
      <c r="B456" s="13" t="s">
        <v>29</v>
      </c>
      <c r="C456" s="14" t="s">
        <v>6</v>
      </c>
      <c r="D456" s="89">
        <v>2608.8221577287095</v>
      </c>
      <c r="E456" s="89">
        <v>927.8760872798655</v>
      </c>
      <c r="F456" s="117">
        <v>1990.160902698307</v>
      </c>
    </row>
    <row r="457" spans="1:6" s="1" customFormat="1" ht="50.25">
      <c r="A457" s="12" t="s">
        <v>30</v>
      </c>
      <c r="B457" s="13" t="s">
        <v>155</v>
      </c>
      <c r="C457" s="14" t="s">
        <v>6</v>
      </c>
      <c r="D457" s="89">
        <v>1896.573403158814</v>
      </c>
      <c r="E457" s="89">
        <v>1248.1894588380785</v>
      </c>
      <c r="F457" s="117">
        <v>1332.5711394921</v>
      </c>
    </row>
    <row r="458" spans="1:6" s="1" customFormat="1" ht="15.75">
      <c r="A458" s="12"/>
      <c r="B458" s="13" t="s">
        <v>60</v>
      </c>
      <c r="C458" s="14"/>
      <c r="D458" s="89"/>
      <c r="E458" s="89"/>
      <c r="F458" s="117"/>
    </row>
    <row r="459" spans="1:6" s="1" customFormat="1" ht="15.75">
      <c r="A459" s="12"/>
      <c r="B459" s="13" t="s">
        <v>31</v>
      </c>
      <c r="C459" s="14"/>
      <c r="D459" s="89">
        <v>834.4786132961219</v>
      </c>
      <c r="E459" s="89">
        <v>558.7125935585099</v>
      </c>
      <c r="F459" s="117">
        <v>596.4833881387822</v>
      </c>
    </row>
    <row r="460" spans="1:6" s="1" customFormat="1" ht="15.75">
      <c r="A460" s="12"/>
      <c r="B460" s="13" t="s">
        <v>32</v>
      </c>
      <c r="C460" s="14"/>
      <c r="D460" s="89">
        <v>0</v>
      </c>
      <c r="E460" s="89">
        <v>0</v>
      </c>
      <c r="F460" s="117">
        <v>0</v>
      </c>
    </row>
    <row r="461" spans="1:6" s="1" customFormat="1" ht="15.75">
      <c r="A461" s="12"/>
      <c r="B461" s="13" t="s">
        <v>33</v>
      </c>
      <c r="C461" s="14"/>
      <c r="D461" s="89">
        <v>624.8801128479975</v>
      </c>
      <c r="E461" s="89">
        <v>380.92663963943323</v>
      </c>
      <c r="F461" s="117">
        <v>406.6785235630371</v>
      </c>
    </row>
    <row r="462" spans="1:6" s="1" customFormat="1" ht="18.75">
      <c r="A462" s="12" t="s">
        <v>34</v>
      </c>
      <c r="B462" s="13" t="s">
        <v>142</v>
      </c>
      <c r="C462" s="14" t="s">
        <v>6</v>
      </c>
      <c r="D462" s="89">
        <v>712.2487545698954</v>
      </c>
      <c r="E462" s="89">
        <v>356.106628441787</v>
      </c>
      <c r="F462" s="117">
        <v>649.7197632062072</v>
      </c>
    </row>
    <row r="463" spans="1:6" s="1" customFormat="1" ht="31.5">
      <c r="A463" s="12" t="s">
        <v>35</v>
      </c>
      <c r="B463" s="13" t="s">
        <v>61</v>
      </c>
      <c r="C463" s="14" t="s">
        <v>6</v>
      </c>
      <c r="D463" s="89"/>
      <c r="E463" s="89">
        <v>-676.42</v>
      </c>
      <c r="F463" s="117">
        <v>7.87</v>
      </c>
    </row>
    <row r="464" spans="1:6" s="1" customFormat="1" ht="31.5">
      <c r="A464" s="12" t="s">
        <v>36</v>
      </c>
      <c r="B464" s="13" t="s">
        <v>64</v>
      </c>
      <c r="C464" s="14" t="s">
        <v>6</v>
      </c>
      <c r="D464" s="89"/>
      <c r="E464" s="89"/>
      <c r="F464" s="117"/>
    </row>
    <row r="465" spans="1:6" s="1" customFormat="1" ht="15.75">
      <c r="A465" s="12" t="s">
        <v>37</v>
      </c>
      <c r="B465" s="13" t="s">
        <v>38</v>
      </c>
      <c r="C465" s="14"/>
      <c r="D465" s="89"/>
      <c r="E465" s="89"/>
      <c r="F465" s="117"/>
    </row>
    <row r="466" spans="1:6" s="1" customFormat="1" ht="15.75">
      <c r="A466" s="12"/>
      <c r="B466" s="20" t="s">
        <v>39</v>
      </c>
      <c r="C466" s="14"/>
      <c r="D466" s="89"/>
      <c r="E466" s="89"/>
      <c r="F466" s="117"/>
    </row>
    <row r="467" spans="1:6" s="1" customFormat="1" ht="18.75">
      <c r="A467" s="12"/>
      <c r="B467" s="13" t="s">
        <v>143</v>
      </c>
      <c r="C467" s="14" t="s">
        <v>40</v>
      </c>
      <c r="D467" s="89">
        <v>26.98</v>
      </c>
      <c r="E467" s="89">
        <v>26.98</v>
      </c>
      <c r="F467" s="117">
        <v>47.68</v>
      </c>
    </row>
    <row r="468" spans="1:6" s="1" customFormat="1" ht="18.75">
      <c r="A468" s="12"/>
      <c r="B468" s="13" t="s">
        <v>144</v>
      </c>
      <c r="C468" s="14" t="s">
        <v>41</v>
      </c>
      <c r="D468" s="89">
        <v>96.69466855925535</v>
      </c>
      <c r="E468" s="89">
        <v>34.39125601482081</v>
      </c>
      <c r="F468" s="89">
        <v>41.739951818336976</v>
      </c>
    </row>
    <row r="469" spans="1:6" s="1" customFormat="1" ht="15.75">
      <c r="A469" s="12" t="s">
        <v>42</v>
      </c>
      <c r="B469" s="13" t="s">
        <v>43</v>
      </c>
      <c r="C469" s="14"/>
      <c r="D469" s="89"/>
      <c r="E469" s="89"/>
      <c r="F469" s="117"/>
    </row>
    <row r="470" spans="1:6" s="1" customFormat="1" ht="15.75">
      <c r="A470" s="12" t="s">
        <v>44</v>
      </c>
      <c r="B470" s="13" t="s">
        <v>45</v>
      </c>
      <c r="C470" s="14" t="s">
        <v>46</v>
      </c>
      <c r="D470" s="89">
        <v>1.435494</v>
      </c>
      <c r="E470" s="89">
        <v>1.654</v>
      </c>
      <c r="F470" s="117">
        <v>1.654</v>
      </c>
    </row>
    <row r="471" spans="1:6" s="1" customFormat="1" ht="31.5">
      <c r="A471" s="12" t="s">
        <v>47</v>
      </c>
      <c r="B471" s="13" t="s">
        <v>48</v>
      </c>
      <c r="C471" s="14" t="s">
        <v>62</v>
      </c>
      <c r="D471" s="89">
        <v>48.44317318034313</v>
      </c>
      <c r="E471" s="89">
        <v>28.149566382431978</v>
      </c>
      <c r="F471" s="89">
        <v>30.05256893081329</v>
      </c>
    </row>
    <row r="472" spans="1:6" s="1" customFormat="1" ht="15.75">
      <c r="A472" s="12" t="s">
        <v>49</v>
      </c>
      <c r="B472" s="13" t="s">
        <v>50</v>
      </c>
      <c r="C472" s="14"/>
      <c r="D472" s="89"/>
      <c r="E472" s="89"/>
      <c r="F472" s="117"/>
    </row>
    <row r="473" spans="1:6" s="1" customFormat="1" ht="15.75">
      <c r="A473" s="12"/>
      <c r="B473" s="20" t="s">
        <v>39</v>
      </c>
      <c r="C473" s="14"/>
      <c r="D473" s="89"/>
      <c r="E473" s="89"/>
      <c r="F473" s="117"/>
    </row>
    <row r="474" spans="1:6" s="1" customFormat="1" ht="15.75">
      <c r="A474" s="12"/>
      <c r="B474" s="13" t="s">
        <v>51</v>
      </c>
      <c r="C474" s="14" t="s">
        <v>6</v>
      </c>
      <c r="D474" s="89">
        <v>1000</v>
      </c>
      <c r="E474" s="89">
        <v>1000</v>
      </c>
      <c r="F474" s="117">
        <v>1000</v>
      </c>
    </row>
    <row r="475" spans="1:6" s="1" customFormat="1" ht="16.5" thickBot="1">
      <c r="A475" s="21"/>
      <c r="B475" s="22" t="s">
        <v>52</v>
      </c>
      <c r="C475" s="23" t="s">
        <v>6</v>
      </c>
      <c r="D475" s="96"/>
      <c r="E475" s="96"/>
      <c r="F475" s="131"/>
    </row>
    <row r="476" spans="1:6" s="1" customFormat="1" ht="21" thickBot="1">
      <c r="A476" s="707" t="s">
        <v>451</v>
      </c>
      <c r="B476" s="708"/>
      <c r="C476" s="708"/>
      <c r="D476" s="708"/>
      <c r="E476" s="708"/>
      <c r="F476" s="709"/>
    </row>
    <row r="477" spans="1:6" s="1" customFormat="1" ht="35.25" thickBot="1">
      <c r="A477" s="9" t="s">
        <v>53</v>
      </c>
      <c r="B477" s="10" t="s">
        <v>0</v>
      </c>
      <c r="C477" s="10" t="s">
        <v>1</v>
      </c>
      <c r="D477" s="10" t="s">
        <v>55</v>
      </c>
      <c r="E477" s="10" t="s">
        <v>134</v>
      </c>
      <c r="F477" s="11" t="s">
        <v>54</v>
      </c>
    </row>
    <row r="478" spans="1:6" s="1" customFormat="1" ht="16.5" thickBot="1">
      <c r="A478" s="9"/>
      <c r="B478" s="10"/>
      <c r="C478" s="10"/>
      <c r="D478" s="121">
        <v>2017</v>
      </c>
      <c r="E478" s="121">
        <v>2018</v>
      </c>
      <c r="F478" s="122">
        <v>2019</v>
      </c>
    </row>
    <row r="479" spans="1:6" s="1" customFormat="1" ht="15.75">
      <c r="A479" s="219" t="s">
        <v>2</v>
      </c>
      <c r="B479" s="220" t="s">
        <v>3</v>
      </c>
      <c r="C479" s="221"/>
      <c r="D479" s="260"/>
      <c r="E479" s="260"/>
      <c r="F479" s="261"/>
    </row>
    <row r="480" spans="1:6" s="1" customFormat="1" ht="15.75">
      <c r="A480" s="12" t="s">
        <v>4</v>
      </c>
      <c r="B480" s="13" t="s">
        <v>5</v>
      </c>
      <c r="C480" s="14" t="s">
        <v>6</v>
      </c>
      <c r="D480" s="153">
        <v>23721316</v>
      </c>
      <c r="E480" s="153">
        <v>23620349.16528148</v>
      </c>
      <c r="F480" s="154">
        <v>23177894.5398355</v>
      </c>
    </row>
    <row r="481" spans="1:6" s="1" customFormat="1" ht="15.75">
      <c r="A481" s="12" t="s">
        <v>7</v>
      </c>
      <c r="B481" s="13" t="s">
        <v>8</v>
      </c>
      <c r="C481" s="14" t="s">
        <v>6</v>
      </c>
      <c r="D481" s="153">
        <v>1617149</v>
      </c>
      <c r="E481" s="153">
        <v>-224974.69979046332</v>
      </c>
      <c r="F481" s="154">
        <v>-131444.42722032894</v>
      </c>
    </row>
    <row r="482" spans="1:6" s="1" customFormat="1" ht="15.75">
      <c r="A482" s="12" t="s">
        <v>9</v>
      </c>
      <c r="B482" s="13" t="s">
        <v>10</v>
      </c>
      <c r="C482" s="14" t="s">
        <v>6</v>
      </c>
      <c r="D482" s="153">
        <v>2390655</v>
      </c>
      <c r="E482" s="153">
        <v>444133.36172148935</v>
      </c>
      <c r="F482" s="154">
        <v>314062.789079671</v>
      </c>
    </row>
    <row r="483" spans="1:6" s="1" customFormat="1" ht="15.75">
      <c r="A483" s="12" t="s">
        <v>11</v>
      </c>
      <c r="B483" s="13" t="s">
        <v>12</v>
      </c>
      <c r="C483" s="14" t="s">
        <v>6</v>
      </c>
      <c r="D483" s="153">
        <v>1537900</v>
      </c>
      <c r="E483" s="153">
        <v>176426.01320762932</v>
      </c>
      <c r="F483" s="154">
        <v>46355.789079671005</v>
      </c>
    </row>
    <row r="484" spans="1:6" s="1" customFormat="1" ht="15.75">
      <c r="A484" s="12" t="s">
        <v>13</v>
      </c>
      <c r="B484" s="13" t="s">
        <v>14</v>
      </c>
      <c r="C484" s="14"/>
      <c r="D484" s="153"/>
      <c r="E484" s="153"/>
      <c r="F484" s="154"/>
    </row>
    <row r="485" spans="1:6" s="1" customFormat="1" ht="47.25">
      <c r="A485" s="12" t="s">
        <v>15</v>
      </c>
      <c r="B485" s="13" t="s">
        <v>59</v>
      </c>
      <c r="C485" s="14" t="s">
        <v>16</v>
      </c>
      <c r="D485" s="153"/>
      <c r="E485" s="153"/>
      <c r="F485" s="154"/>
    </row>
    <row r="486" spans="1:6" s="1" customFormat="1" ht="31.5">
      <c r="A486" s="12" t="s">
        <v>17</v>
      </c>
      <c r="B486" s="13" t="s">
        <v>58</v>
      </c>
      <c r="C486" s="14"/>
      <c r="D486" s="89"/>
      <c r="E486" s="89"/>
      <c r="F486" s="117"/>
    </row>
    <row r="487" spans="1:6" s="1" customFormat="1" ht="18.75">
      <c r="A487" s="12" t="s">
        <v>18</v>
      </c>
      <c r="B487" s="13" t="s">
        <v>135</v>
      </c>
      <c r="C487" s="14" t="s">
        <v>19</v>
      </c>
      <c r="D487" s="89"/>
      <c r="E487" s="89"/>
      <c r="F487" s="117"/>
    </row>
    <row r="488" spans="1:6" s="1" customFormat="1" ht="18.75">
      <c r="A488" s="12" t="s">
        <v>20</v>
      </c>
      <c r="B488" s="13" t="s">
        <v>136</v>
      </c>
      <c r="C488" s="14" t="s">
        <v>21</v>
      </c>
      <c r="D488" s="89"/>
      <c r="E488" s="89"/>
      <c r="F488" s="117"/>
    </row>
    <row r="489" spans="1:6" s="1" customFormat="1" ht="18.75">
      <c r="A489" s="17" t="s">
        <v>22</v>
      </c>
      <c r="B489" s="18" t="s">
        <v>137</v>
      </c>
      <c r="C489" s="19" t="s">
        <v>19</v>
      </c>
      <c r="D489" s="113">
        <v>4.036</v>
      </c>
      <c r="E489" s="79">
        <v>3.249</v>
      </c>
      <c r="F489" s="262">
        <v>11.399</v>
      </c>
    </row>
    <row r="490" spans="1:6" s="1" customFormat="1" ht="34.5">
      <c r="A490" s="12" t="s">
        <v>56</v>
      </c>
      <c r="B490" s="13" t="s">
        <v>138</v>
      </c>
      <c r="C490" s="14" t="s">
        <v>57</v>
      </c>
      <c r="D490" s="115">
        <v>1118.245</v>
      </c>
      <c r="E490" s="263">
        <v>1002</v>
      </c>
      <c r="F490" s="264">
        <v>70237.655134876</v>
      </c>
    </row>
    <row r="491" spans="1:6" s="1" customFormat="1" ht="18.75">
      <c r="A491" s="12" t="s">
        <v>24</v>
      </c>
      <c r="B491" s="13" t="s">
        <v>139</v>
      </c>
      <c r="C491" s="14" t="s">
        <v>23</v>
      </c>
      <c r="D491" s="89"/>
      <c r="E491" s="89"/>
      <c r="F491" s="117"/>
    </row>
    <row r="492" spans="1:6" s="1" customFormat="1" ht="34.5">
      <c r="A492" s="12" t="s">
        <v>25</v>
      </c>
      <c r="B492" s="13" t="s">
        <v>153</v>
      </c>
      <c r="C492" s="14" t="s">
        <v>16</v>
      </c>
      <c r="D492" s="127">
        <v>0.0373</v>
      </c>
      <c r="E492" s="127">
        <v>0.0216</v>
      </c>
      <c r="F492" s="128">
        <v>0.0216</v>
      </c>
    </row>
    <row r="493" spans="1:6" s="1" customFormat="1" ht="18.75">
      <c r="A493" s="12" t="s">
        <v>26</v>
      </c>
      <c r="B493" s="13" t="s">
        <v>154</v>
      </c>
      <c r="C493" s="14"/>
      <c r="D493" s="89"/>
      <c r="E493" s="89"/>
      <c r="F493" s="117"/>
    </row>
    <row r="494" spans="1:6" s="1" customFormat="1" ht="34.5">
      <c r="A494" s="12" t="s">
        <v>27</v>
      </c>
      <c r="B494" s="13" t="s">
        <v>140</v>
      </c>
      <c r="C494" s="14" t="s">
        <v>21</v>
      </c>
      <c r="D494" s="89"/>
      <c r="E494" s="89"/>
      <c r="F494" s="117"/>
    </row>
    <row r="495" spans="1:6" s="1" customFormat="1" ht="15.75">
      <c r="A495" s="12" t="s">
        <v>28</v>
      </c>
      <c r="B495" s="13" t="s">
        <v>29</v>
      </c>
      <c r="C495" s="14" t="s">
        <v>6</v>
      </c>
      <c r="D495" s="89">
        <v>2608.8221577287095</v>
      </c>
      <c r="E495" s="89">
        <v>927.8760872798655</v>
      </c>
      <c r="F495" s="117">
        <v>67230.30545302683</v>
      </c>
    </row>
    <row r="496" spans="1:6" s="1" customFormat="1" ht="50.25">
      <c r="A496" s="12" t="s">
        <v>30</v>
      </c>
      <c r="B496" s="13" t="s">
        <v>155</v>
      </c>
      <c r="C496" s="14" t="s">
        <v>6</v>
      </c>
      <c r="D496" s="89">
        <v>1896.573403158814</v>
      </c>
      <c r="E496" s="89">
        <v>1248.1894588380785</v>
      </c>
      <c r="F496" s="117">
        <v>19112.089031707696</v>
      </c>
    </row>
    <row r="497" spans="1:6" s="1" customFormat="1" ht="15.75">
      <c r="A497" s="12"/>
      <c r="B497" s="13" t="s">
        <v>60</v>
      </c>
      <c r="C497" s="14"/>
      <c r="D497" s="89"/>
      <c r="E497" s="89"/>
      <c r="F497" s="117"/>
    </row>
    <row r="498" spans="1:6" s="1" customFormat="1" ht="15.75">
      <c r="A498" s="12"/>
      <c r="B498" s="13" t="s">
        <v>31</v>
      </c>
      <c r="C498" s="14"/>
      <c r="D498" s="89">
        <v>834.4786132961219</v>
      </c>
      <c r="E498" s="89">
        <v>558.7125935585099</v>
      </c>
      <c r="F498" s="117">
        <v>8554.926453696075</v>
      </c>
    </row>
    <row r="499" spans="1:6" s="1" customFormat="1" ht="15.75">
      <c r="A499" s="12"/>
      <c r="B499" s="13" t="s">
        <v>32</v>
      </c>
      <c r="C499" s="14"/>
      <c r="D499" s="89">
        <v>0</v>
      </c>
      <c r="E499" s="89">
        <v>0</v>
      </c>
      <c r="F499" s="117">
        <v>0</v>
      </c>
    </row>
    <row r="500" spans="1:6" s="1" customFormat="1" ht="15.75">
      <c r="A500" s="12"/>
      <c r="B500" s="13" t="s">
        <v>33</v>
      </c>
      <c r="C500" s="14"/>
      <c r="D500" s="89">
        <v>624.8801128479975</v>
      </c>
      <c r="E500" s="89">
        <v>380.92663963943323</v>
      </c>
      <c r="F500" s="117">
        <v>4604.820825460953</v>
      </c>
    </row>
    <row r="501" spans="1:6" s="1" customFormat="1" ht="18.75">
      <c r="A501" s="12" t="s">
        <v>34</v>
      </c>
      <c r="B501" s="13" t="s">
        <v>142</v>
      </c>
      <c r="C501" s="14" t="s">
        <v>6</v>
      </c>
      <c r="D501" s="89">
        <v>712.2487545698954</v>
      </c>
      <c r="E501" s="89">
        <v>356.106628441787</v>
      </c>
      <c r="F501" s="117">
        <v>43632.32642131912</v>
      </c>
    </row>
    <row r="502" spans="1:6" s="1" customFormat="1" ht="31.5">
      <c r="A502" s="12" t="s">
        <v>35</v>
      </c>
      <c r="B502" s="13" t="s">
        <v>61</v>
      </c>
      <c r="C502" s="14" t="s">
        <v>6</v>
      </c>
      <c r="D502" s="89"/>
      <c r="E502" s="89">
        <v>-676.42</v>
      </c>
      <c r="F502" s="117">
        <v>4485.8900000000085</v>
      </c>
    </row>
    <row r="503" spans="1:6" s="1" customFormat="1" ht="31.5">
      <c r="A503" s="12" t="s">
        <v>36</v>
      </c>
      <c r="B503" s="13" t="s">
        <v>64</v>
      </c>
      <c r="C503" s="14" t="s">
        <v>6</v>
      </c>
      <c r="D503" s="89"/>
      <c r="E503" s="89"/>
      <c r="F503" s="117"/>
    </row>
    <row r="504" spans="1:6" s="1" customFormat="1" ht="15.75">
      <c r="A504" s="12" t="s">
        <v>37</v>
      </c>
      <c r="B504" s="13" t="s">
        <v>38</v>
      </c>
      <c r="C504" s="14"/>
      <c r="D504" s="89"/>
      <c r="E504" s="89"/>
      <c r="F504" s="117"/>
    </row>
    <row r="505" spans="1:6" s="1" customFormat="1" ht="15.75">
      <c r="A505" s="12"/>
      <c r="B505" s="20" t="s">
        <v>39</v>
      </c>
      <c r="C505" s="14"/>
      <c r="D505" s="89"/>
      <c r="E505" s="89"/>
      <c r="F505" s="117"/>
    </row>
    <row r="506" spans="1:6" s="1" customFormat="1" ht="18.75">
      <c r="A506" s="12"/>
      <c r="B506" s="13" t="s">
        <v>143</v>
      </c>
      <c r="C506" s="14" t="s">
        <v>40</v>
      </c>
      <c r="D506" s="89">
        <v>26.98</v>
      </c>
      <c r="E506" s="89">
        <v>26.98</v>
      </c>
      <c r="F506" s="117">
        <v>617.5805</v>
      </c>
    </row>
    <row r="507" spans="1:6" s="1" customFormat="1" ht="18.75">
      <c r="A507" s="12"/>
      <c r="B507" s="13" t="s">
        <v>144</v>
      </c>
      <c r="C507" s="14" t="s">
        <v>41</v>
      </c>
      <c r="D507" s="89">
        <v>96.69466855925535</v>
      </c>
      <c r="E507" s="89">
        <v>34.39125601482081</v>
      </c>
      <c r="F507" s="89">
        <v>108.86079701840784</v>
      </c>
    </row>
    <row r="508" spans="1:6" s="1" customFormat="1" ht="15.75">
      <c r="A508" s="12" t="s">
        <v>42</v>
      </c>
      <c r="B508" s="13" t="s">
        <v>43</v>
      </c>
      <c r="C508" s="14"/>
      <c r="D508" s="89"/>
      <c r="E508" s="89"/>
      <c r="F508" s="117"/>
    </row>
    <row r="509" spans="1:6" s="1" customFormat="1" ht="15.75">
      <c r="A509" s="12" t="s">
        <v>44</v>
      </c>
      <c r="B509" s="13" t="s">
        <v>45</v>
      </c>
      <c r="C509" s="14" t="s">
        <v>46</v>
      </c>
      <c r="D509" s="89">
        <v>1.435494</v>
      </c>
      <c r="E509" s="89">
        <v>1.654</v>
      </c>
      <c r="F509" s="117">
        <v>20</v>
      </c>
    </row>
    <row r="510" spans="1:6" s="1" customFormat="1" ht="31.5">
      <c r="A510" s="12" t="s">
        <v>47</v>
      </c>
      <c r="B510" s="13" t="s">
        <v>48</v>
      </c>
      <c r="C510" s="14" t="s">
        <v>62</v>
      </c>
      <c r="D510" s="89">
        <v>48.44317318034313</v>
      </c>
      <c r="E510" s="89">
        <v>28.149566382431978</v>
      </c>
      <c r="F510" s="89">
        <v>35.64552689040031</v>
      </c>
    </row>
    <row r="511" spans="1:6" s="1" customFormat="1" ht="15.75">
      <c r="A511" s="12" t="s">
        <v>49</v>
      </c>
      <c r="B511" s="13" t="s">
        <v>50</v>
      </c>
      <c r="C511" s="14"/>
      <c r="D511" s="89"/>
      <c r="E511" s="89"/>
      <c r="F511" s="117"/>
    </row>
    <row r="512" spans="1:6" s="1" customFormat="1" ht="15.75">
      <c r="A512" s="12"/>
      <c r="B512" s="20" t="s">
        <v>39</v>
      </c>
      <c r="C512" s="14"/>
      <c r="D512" s="89"/>
      <c r="E512" s="89"/>
      <c r="F512" s="117"/>
    </row>
    <row r="513" spans="1:6" s="1" customFormat="1" ht="15.75">
      <c r="A513" s="12"/>
      <c r="B513" s="13" t="s">
        <v>51</v>
      </c>
      <c r="C513" s="14" t="s">
        <v>6</v>
      </c>
      <c r="D513" s="89">
        <v>1000</v>
      </c>
      <c r="E513" s="89">
        <v>1000</v>
      </c>
      <c r="F513" s="117">
        <v>1000</v>
      </c>
    </row>
    <row r="514" spans="1:6" s="1" customFormat="1" ht="16.5" thickBot="1">
      <c r="A514" s="21"/>
      <c r="B514" s="22" t="s">
        <v>52</v>
      </c>
      <c r="C514" s="23" t="s">
        <v>6</v>
      </c>
      <c r="D514" s="96"/>
      <c r="E514" s="96"/>
      <c r="F514" s="131"/>
    </row>
    <row r="515" spans="1:6" s="1" customFormat="1" ht="21" thickBot="1">
      <c r="A515" s="704" t="s">
        <v>175</v>
      </c>
      <c r="B515" s="705"/>
      <c r="C515" s="705"/>
      <c r="D515" s="705"/>
      <c r="E515" s="705"/>
      <c r="F515" s="706"/>
    </row>
    <row r="516" spans="1:6" s="1" customFormat="1" ht="21" thickBot="1">
      <c r="A516" s="707" t="s">
        <v>176</v>
      </c>
      <c r="B516" s="708"/>
      <c r="C516" s="708"/>
      <c r="D516" s="708"/>
      <c r="E516" s="708"/>
      <c r="F516" s="709"/>
    </row>
    <row r="517" spans="1:6" s="1" customFormat="1" ht="35.25" thickBot="1">
      <c r="A517" s="120" t="s">
        <v>53</v>
      </c>
      <c r="B517" s="121" t="s">
        <v>0</v>
      </c>
      <c r="C517" s="121" t="s">
        <v>1</v>
      </c>
      <c r="D517" s="121" t="s">
        <v>55</v>
      </c>
      <c r="E517" s="121" t="s">
        <v>134</v>
      </c>
      <c r="F517" s="122" t="s">
        <v>54</v>
      </c>
    </row>
    <row r="518" spans="1:6" s="1" customFormat="1" ht="16.5" thickBot="1">
      <c r="A518" s="120"/>
      <c r="B518" s="121"/>
      <c r="C518" s="121"/>
      <c r="D518" s="121">
        <v>2017</v>
      </c>
      <c r="E518" s="121">
        <v>2018</v>
      </c>
      <c r="F518" s="122">
        <v>2019</v>
      </c>
    </row>
    <row r="519" spans="1:6" s="1" customFormat="1" ht="15.75">
      <c r="A519" s="145" t="s">
        <v>2</v>
      </c>
      <c r="B519" s="146" t="s">
        <v>3</v>
      </c>
      <c r="C519" s="147"/>
      <c r="D519" s="148"/>
      <c r="E519" s="148"/>
      <c r="F519" s="149"/>
    </row>
    <row r="520" spans="1:6" s="1" customFormat="1" ht="15.75">
      <c r="A520" s="150" t="s">
        <v>4</v>
      </c>
      <c r="B520" s="151" t="s">
        <v>5</v>
      </c>
      <c r="C520" s="152" t="s">
        <v>6</v>
      </c>
      <c r="D520" s="153">
        <v>23721316</v>
      </c>
      <c r="E520" s="153">
        <v>23620349.16528148</v>
      </c>
      <c r="F520" s="154">
        <v>23177894.5398355</v>
      </c>
    </row>
    <row r="521" spans="1:6" s="1" customFormat="1" ht="15.75">
      <c r="A521" s="150" t="s">
        <v>7</v>
      </c>
      <c r="B521" s="151" t="s">
        <v>8</v>
      </c>
      <c r="C521" s="152" t="s">
        <v>6</v>
      </c>
      <c r="D521" s="153">
        <v>1617149</v>
      </c>
      <c r="E521" s="153">
        <v>-224974.69979046332</v>
      </c>
      <c r="F521" s="154">
        <v>-131444.42722032894</v>
      </c>
    </row>
    <row r="522" spans="1:6" s="1" customFormat="1" ht="15.75">
      <c r="A522" s="150" t="s">
        <v>9</v>
      </c>
      <c r="B522" s="151" t="s">
        <v>10</v>
      </c>
      <c r="C522" s="152" t="s">
        <v>6</v>
      </c>
      <c r="D522" s="153">
        <v>2390655</v>
      </c>
      <c r="E522" s="153">
        <v>444133.36172148935</v>
      </c>
      <c r="F522" s="154">
        <v>314062.789079671</v>
      </c>
    </row>
    <row r="523" spans="1:6" s="1" customFormat="1" ht="15.75">
      <c r="A523" s="150" t="s">
        <v>11</v>
      </c>
      <c r="B523" s="151" t="s">
        <v>12</v>
      </c>
      <c r="C523" s="152" t="s">
        <v>6</v>
      </c>
      <c r="D523" s="153">
        <v>1537900</v>
      </c>
      <c r="E523" s="153">
        <v>176426.01320762932</v>
      </c>
      <c r="F523" s="154">
        <v>46355.789079671005</v>
      </c>
    </row>
    <row r="524" spans="1:6" s="1" customFormat="1" ht="15.75">
      <c r="A524" s="150" t="s">
        <v>13</v>
      </c>
      <c r="B524" s="151" t="s">
        <v>14</v>
      </c>
      <c r="C524" s="152"/>
      <c r="D524" s="153"/>
      <c r="E524" s="153"/>
      <c r="F524" s="154"/>
    </row>
    <row r="525" spans="1:6" s="1" customFormat="1" ht="47.25">
      <c r="A525" s="150" t="s">
        <v>15</v>
      </c>
      <c r="B525" s="151" t="s">
        <v>59</v>
      </c>
      <c r="C525" s="152" t="s">
        <v>16</v>
      </c>
      <c r="D525" s="153"/>
      <c r="E525" s="153"/>
      <c r="F525" s="154"/>
    </row>
    <row r="526" spans="1:6" s="1" customFormat="1" ht="31.5">
      <c r="A526" s="150" t="s">
        <v>17</v>
      </c>
      <c r="B526" s="151" t="s">
        <v>58</v>
      </c>
      <c r="C526" s="152"/>
      <c r="D526" s="155"/>
      <c r="E526" s="155"/>
      <c r="F526" s="156"/>
    </row>
    <row r="527" spans="1:6" s="1" customFormat="1" ht="18.75">
      <c r="A527" s="150" t="s">
        <v>18</v>
      </c>
      <c r="B527" s="151" t="s">
        <v>135</v>
      </c>
      <c r="C527" s="152" t="s">
        <v>19</v>
      </c>
      <c r="D527" s="155"/>
      <c r="E527" s="155"/>
      <c r="F527" s="156"/>
    </row>
    <row r="528" spans="1:6" s="1" customFormat="1" ht="18.75">
      <c r="A528" s="150" t="s">
        <v>20</v>
      </c>
      <c r="B528" s="151" t="s">
        <v>136</v>
      </c>
      <c r="C528" s="152" t="s">
        <v>21</v>
      </c>
      <c r="D528" s="155"/>
      <c r="E528" s="155"/>
      <c r="F528" s="156"/>
    </row>
    <row r="529" spans="1:6" s="1" customFormat="1" ht="18.75">
      <c r="A529" s="17" t="s">
        <v>22</v>
      </c>
      <c r="B529" s="18" t="s">
        <v>137</v>
      </c>
      <c r="C529" s="19" t="s">
        <v>19</v>
      </c>
      <c r="D529" s="80">
        <v>36.69</v>
      </c>
      <c r="E529" s="80">
        <v>46.54</v>
      </c>
      <c r="F529" s="157">
        <v>46.68</v>
      </c>
    </row>
    <row r="530" spans="1:6" s="1" customFormat="1" ht="34.5">
      <c r="A530" s="12" t="s">
        <v>56</v>
      </c>
      <c r="B530" s="13" t="s">
        <v>138</v>
      </c>
      <c r="C530" s="14" t="s">
        <v>57</v>
      </c>
      <c r="D530" s="80">
        <v>378.08</v>
      </c>
      <c r="E530" s="80">
        <v>405.86</v>
      </c>
      <c r="F530" s="81">
        <v>407.12</v>
      </c>
    </row>
    <row r="531" spans="1:6" s="1" customFormat="1" ht="18.75">
      <c r="A531" s="12" t="s">
        <v>24</v>
      </c>
      <c r="B531" s="13" t="s">
        <v>139</v>
      </c>
      <c r="C531" s="14" t="s">
        <v>23</v>
      </c>
      <c r="D531" s="80"/>
      <c r="E531" s="80"/>
      <c r="F531" s="81"/>
    </row>
    <row r="532" spans="1:6" s="1" customFormat="1" ht="34.5">
      <c r="A532" s="12" t="s">
        <v>25</v>
      </c>
      <c r="B532" s="13" t="s">
        <v>153</v>
      </c>
      <c r="C532" s="14" t="s">
        <v>16</v>
      </c>
      <c r="D532" s="158">
        <v>0.008</v>
      </c>
      <c r="E532" s="159">
        <v>0.0105</v>
      </c>
      <c r="F532" s="160">
        <v>0.0105</v>
      </c>
    </row>
    <row r="533" spans="1:6" s="1" customFormat="1" ht="18.75">
      <c r="A533" s="12" t="s">
        <v>26</v>
      </c>
      <c r="B533" s="13" t="s">
        <v>154</v>
      </c>
      <c r="C533" s="14"/>
      <c r="D533" s="87" t="s">
        <v>177</v>
      </c>
      <c r="E533" s="78" t="s">
        <v>177</v>
      </c>
      <c r="F533" s="78" t="s">
        <v>177</v>
      </c>
    </row>
    <row r="534" spans="1:6" s="1" customFormat="1" ht="34.5">
      <c r="A534" s="12" t="s">
        <v>27</v>
      </c>
      <c r="B534" s="13" t="s">
        <v>140</v>
      </c>
      <c r="C534" s="14" t="s">
        <v>21</v>
      </c>
      <c r="D534" s="77"/>
      <c r="E534" s="77"/>
      <c r="F534" s="78"/>
    </row>
    <row r="535" spans="1:6" s="1" customFormat="1" ht="15.75">
      <c r="A535" s="12" t="s">
        <v>28</v>
      </c>
      <c r="B535" s="13" t="s">
        <v>29</v>
      </c>
      <c r="C535" s="14" t="s">
        <v>6</v>
      </c>
      <c r="D535" s="161">
        <v>74619.12</v>
      </c>
      <c r="E535" s="161">
        <v>64635.49</v>
      </c>
      <c r="F535" s="157">
        <v>115677.27</v>
      </c>
    </row>
    <row r="536" spans="1:6" s="1" customFormat="1" ht="50.25">
      <c r="A536" s="12" t="s">
        <v>30</v>
      </c>
      <c r="B536" s="13" t="s">
        <v>155</v>
      </c>
      <c r="C536" s="14" t="s">
        <v>6</v>
      </c>
      <c r="D536" s="161">
        <v>40947.61</v>
      </c>
      <c r="E536" s="161">
        <v>24782.64</v>
      </c>
      <c r="F536" s="157">
        <v>46226.33</v>
      </c>
    </row>
    <row r="537" spans="1:6" s="1" customFormat="1" ht="15.75">
      <c r="A537" s="12"/>
      <c r="B537" s="13" t="s">
        <v>60</v>
      </c>
      <c r="C537" s="14"/>
      <c r="D537" s="161"/>
      <c r="E537" s="161"/>
      <c r="F537" s="157"/>
    </row>
    <row r="538" spans="1:6" s="1" customFormat="1" ht="15.75">
      <c r="A538" s="12"/>
      <c r="B538" s="13" t="s">
        <v>31</v>
      </c>
      <c r="C538" s="14"/>
      <c r="D538" s="161">
        <v>13506.6</v>
      </c>
      <c r="E538" s="161">
        <v>6216.28</v>
      </c>
      <c r="F538" s="157">
        <v>11944.35</v>
      </c>
    </row>
    <row r="539" spans="1:6" s="1" customFormat="1" ht="15.75">
      <c r="A539" s="12"/>
      <c r="B539" s="13" t="s">
        <v>32</v>
      </c>
      <c r="C539" s="14"/>
      <c r="D539" s="161">
        <v>6924</v>
      </c>
      <c r="E539" s="161">
        <v>1764.29</v>
      </c>
      <c r="F539" s="157">
        <v>4200</v>
      </c>
    </row>
    <row r="540" spans="1:6" s="1" customFormat="1" ht="15.75">
      <c r="A540" s="12"/>
      <c r="B540" s="13" t="s">
        <v>33</v>
      </c>
      <c r="C540" s="14"/>
      <c r="D540" s="161">
        <v>20517.01</v>
      </c>
      <c r="E540" s="161">
        <v>16802.07</v>
      </c>
      <c r="F540" s="157">
        <v>30081.98</v>
      </c>
    </row>
    <row r="541" spans="1:6" s="1" customFormat="1" ht="18.75">
      <c r="A541" s="12" t="s">
        <v>34</v>
      </c>
      <c r="B541" s="13" t="s">
        <v>142</v>
      </c>
      <c r="C541" s="14" t="s">
        <v>6</v>
      </c>
      <c r="D541" s="161">
        <v>32235.51</v>
      </c>
      <c r="E541" s="161">
        <v>39852.86</v>
      </c>
      <c r="F541" s="157">
        <v>55516.08</v>
      </c>
    </row>
    <row r="542" spans="1:6" s="1" customFormat="1" ht="31.5">
      <c r="A542" s="12" t="s">
        <v>35</v>
      </c>
      <c r="B542" s="13" t="s">
        <v>61</v>
      </c>
      <c r="C542" s="14" t="s">
        <v>6</v>
      </c>
      <c r="D542" s="80"/>
      <c r="E542" s="80"/>
      <c r="F542" s="81">
        <v>13934.86</v>
      </c>
    </row>
    <row r="543" spans="1:6" s="1" customFormat="1" ht="31.5">
      <c r="A543" s="12" t="s">
        <v>36</v>
      </c>
      <c r="B543" s="13" t="s">
        <v>64</v>
      </c>
      <c r="C543" s="14" t="s">
        <v>6</v>
      </c>
      <c r="D543" s="161">
        <v>1436</v>
      </c>
      <c r="E543" s="80"/>
      <c r="F543" s="81"/>
    </row>
    <row r="544" spans="1:6" s="1" customFormat="1" ht="30.75" customHeight="1">
      <c r="A544" s="12" t="s">
        <v>37</v>
      </c>
      <c r="B544" s="13" t="s">
        <v>38</v>
      </c>
      <c r="C544" s="14"/>
      <c r="D544" s="80" t="s">
        <v>178</v>
      </c>
      <c r="E544" s="80"/>
      <c r="F544" s="81"/>
    </row>
    <row r="545" spans="1:6" s="1" customFormat="1" ht="15.75">
      <c r="A545" s="12"/>
      <c r="B545" s="20" t="s">
        <v>39</v>
      </c>
      <c r="C545" s="14"/>
      <c r="D545" s="80"/>
      <c r="E545" s="80"/>
      <c r="F545" s="81"/>
    </row>
    <row r="546" spans="1:6" s="1" customFormat="1" ht="18.75">
      <c r="A546" s="12"/>
      <c r="B546" s="13" t="s">
        <v>143</v>
      </c>
      <c r="C546" s="14" t="s">
        <v>40</v>
      </c>
      <c r="D546" s="80">
        <v>1716.68</v>
      </c>
      <c r="E546" s="80">
        <v>1857.59</v>
      </c>
      <c r="F546" s="157">
        <v>1857.58</v>
      </c>
    </row>
    <row r="547" spans="1:6" s="1" customFormat="1" ht="18.75">
      <c r="A547" s="12"/>
      <c r="B547" s="13" t="s">
        <v>144</v>
      </c>
      <c r="C547" s="14" t="s">
        <v>41</v>
      </c>
      <c r="D547" s="80">
        <v>23.852791434629633</v>
      </c>
      <c r="E547" s="80">
        <v>13.341286290300873</v>
      </c>
      <c r="F547" s="80">
        <v>24.885243165839427</v>
      </c>
    </row>
    <row r="548" spans="1:6" s="1" customFormat="1" ht="15.75">
      <c r="A548" s="12" t="s">
        <v>42</v>
      </c>
      <c r="B548" s="13" t="s">
        <v>43</v>
      </c>
      <c r="C548" s="14"/>
      <c r="D548" s="77"/>
      <c r="E548" s="77"/>
      <c r="F548" s="78"/>
    </row>
    <row r="549" spans="1:6" s="1" customFormat="1" ht="15.75">
      <c r="A549" s="12" t="s">
        <v>44</v>
      </c>
      <c r="B549" s="13" t="s">
        <v>45</v>
      </c>
      <c r="C549" s="14" t="s">
        <v>46</v>
      </c>
      <c r="D549" s="161">
        <v>24</v>
      </c>
      <c r="E549" s="161">
        <v>24</v>
      </c>
      <c r="F549" s="157">
        <v>24</v>
      </c>
    </row>
    <row r="550" spans="1:6" s="1" customFormat="1" ht="31.5">
      <c r="A550" s="12" t="s">
        <v>47</v>
      </c>
      <c r="B550" s="13" t="s">
        <v>48</v>
      </c>
      <c r="C550" s="14" t="s">
        <v>62</v>
      </c>
      <c r="D550" s="80">
        <v>46.89791666666667</v>
      </c>
      <c r="E550" s="80">
        <v>21.584305555555556</v>
      </c>
      <c r="F550" s="80">
        <v>41.4734375</v>
      </c>
    </row>
    <row r="551" spans="1:6" s="1" customFormat="1" ht="15.75">
      <c r="A551" s="12" t="s">
        <v>49</v>
      </c>
      <c r="B551" s="13" t="s">
        <v>50</v>
      </c>
      <c r="C551" s="14"/>
      <c r="D551" s="77"/>
      <c r="E551" s="77"/>
      <c r="F551" s="78"/>
    </row>
    <row r="552" spans="1:6" s="1" customFormat="1" ht="15.75">
      <c r="A552" s="12"/>
      <c r="B552" s="20" t="s">
        <v>39</v>
      </c>
      <c r="C552" s="14"/>
      <c r="D552" s="77"/>
      <c r="E552" s="77"/>
      <c r="F552" s="78"/>
    </row>
    <row r="553" spans="1:6" s="1" customFormat="1" ht="15.75">
      <c r="A553" s="12"/>
      <c r="B553" s="13" t="s">
        <v>51</v>
      </c>
      <c r="C553" s="14" t="s">
        <v>6</v>
      </c>
      <c r="D553" s="80">
        <v>1000</v>
      </c>
      <c r="E553" s="80">
        <v>1000</v>
      </c>
      <c r="F553" s="81">
        <v>1000</v>
      </c>
    </row>
    <row r="554" spans="1:6" s="1" customFormat="1" ht="16.5" thickBot="1">
      <c r="A554" s="21"/>
      <c r="B554" s="22" t="s">
        <v>52</v>
      </c>
      <c r="C554" s="23" t="s">
        <v>6</v>
      </c>
      <c r="D554" s="95"/>
      <c r="E554" s="95"/>
      <c r="F554" s="162"/>
    </row>
    <row r="555" spans="1:6" s="1" customFormat="1" ht="16.5" thickBot="1">
      <c r="A555" s="163"/>
      <c r="B555" s="164"/>
      <c r="C555" s="164"/>
      <c r="D555" s="164"/>
      <c r="E555" s="164"/>
      <c r="F555" s="165"/>
    </row>
    <row r="556" spans="1:6" s="1" customFormat="1" ht="21" thickBot="1">
      <c r="A556" s="707" t="s">
        <v>179</v>
      </c>
      <c r="B556" s="708"/>
      <c r="C556" s="708"/>
      <c r="D556" s="708"/>
      <c r="E556" s="708"/>
      <c r="F556" s="709"/>
    </row>
    <row r="557" spans="1:6" s="1" customFormat="1" ht="35.25" thickBot="1">
      <c r="A557" s="120" t="s">
        <v>53</v>
      </c>
      <c r="B557" s="121" t="s">
        <v>0</v>
      </c>
      <c r="C557" s="121" t="s">
        <v>1</v>
      </c>
      <c r="D557" s="121" t="s">
        <v>55</v>
      </c>
      <c r="E557" s="121" t="s">
        <v>134</v>
      </c>
      <c r="F557" s="122" t="s">
        <v>54</v>
      </c>
    </row>
    <row r="558" spans="1:6" s="1" customFormat="1" ht="16.5" thickBot="1">
      <c r="A558" s="120"/>
      <c r="B558" s="121"/>
      <c r="C558" s="121"/>
      <c r="D558" s="121">
        <v>2017</v>
      </c>
      <c r="E558" s="121">
        <v>2018</v>
      </c>
      <c r="F558" s="122">
        <v>2019</v>
      </c>
    </row>
    <row r="559" spans="1:6" s="1" customFormat="1" ht="15.75">
      <c r="A559" s="145" t="s">
        <v>2</v>
      </c>
      <c r="B559" s="146" t="s">
        <v>3</v>
      </c>
      <c r="C559" s="147"/>
      <c r="D559" s="148"/>
      <c r="E559" s="148"/>
      <c r="F559" s="149"/>
    </row>
    <row r="560" spans="1:6" s="1" customFormat="1" ht="15.75">
      <c r="A560" s="150" t="s">
        <v>4</v>
      </c>
      <c r="B560" s="151" t="s">
        <v>5</v>
      </c>
      <c r="C560" s="152" t="s">
        <v>6</v>
      </c>
      <c r="D560" s="153">
        <v>23721316</v>
      </c>
      <c r="E560" s="153">
        <v>23620349.16528148</v>
      </c>
      <c r="F560" s="154">
        <v>23177894.5398355</v>
      </c>
    </row>
    <row r="561" spans="1:6" s="1" customFormat="1" ht="15.75">
      <c r="A561" s="150" t="s">
        <v>7</v>
      </c>
      <c r="B561" s="151" t="s">
        <v>8</v>
      </c>
      <c r="C561" s="152" t="s">
        <v>6</v>
      </c>
      <c r="D561" s="153">
        <v>1617149</v>
      </c>
      <c r="E561" s="153">
        <v>-224974.69979046332</v>
      </c>
      <c r="F561" s="154">
        <v>-131444.42722032894</v>
      </c>
    </row>
    <row r="562" spans="1:6" s="1" customFormat="1" ht="15.75">
      <c r="A562" s="150" t="s">
        <v>9</v>
      </c>
      <c r="B562" s="151" t="s">
        <v>10</v>
      </c>
      <c r="C562" s="152" t="s">
        <v>6</v>
      </c>
      <c r="D562" s="153">
        <v>2390655</v>
      </c>
      <c r="E562" s="153">
        <v>444133.36172148935</v>
      </c>
      <c r="F562" s="154">
        <v>314062.789079671</v>
      </c>
    </row>
    <row r="563" spans="1:6" s="1" customFormat="1" ht="15.75">
      <c r="A563" s="150" t="s">
        <v>11</v>
      </c>
      <c r="B563" s="151" t="s">
        <v>12</v>
      </c>
      <c r="C563" s="152" t="s">
        <v>6</v>
      </c>
      <c r="D563" s="153">
        <v>1537900</v>
      </c>
      <c r="E563" s="153">
        <v>176426.01320762932</v>
      </c>
      <c r="F563" s="154">
        <v>46355.789079671005</v>
      </c>
    </row>
    <row r="564" spans="1:6" s="1" customFormat="1" ht="15.75">
      <c r="A564" s="150" t="s">
        <v>13</v>
      </c>
      <c r="B564" s="151" t="s">
        <v>14</v>
      </c>
      <c r="C564" s="152"/>
      <c r="D564" s="153"/>
      <c r="E564" s="153"/>
      <c r="F564" s="154"/>
    </row>
    <row r="565" spans="1:6" s="1" customFormat="1" ht="47.25">
      <c r="A565" s="150" t="s">
        <v>15</v>
      </c>
      <c r="B565" s="151" t="s">
        <v>59</v>
      </c>
      <c r="C565" s="152" t="s">
        <v>16</v>
      </c>
      <c r="D565" s="153"/>
      <c r="E565" s="153"/>
      <c r="F565" s="154"/>
    </row>
    <row r="566" spans="1:6" s="1" customFormat="1" ht="31.5">
      <c r="A566" s="150" t="s">
        <v>17</v>
      </c>
      <c r="B566" s="151" t="s">
        <v>58</v>
      </c>
      <c r="C566" s="152"/>
      <c r="D566" s="155"/>
      <c r="E566" s="155"/>
      <c r="F566" s="156"/>
    </row>
    <row r="567" spans="1:6" s="1" customFormat="1" ht="18.75">
      <c r="A567" s="150" t="s">
        <v>18</v>
      </c>
      <c r="B567" s="151" t="s">
        <v>135</v>
      </c>
      <c r="C567" s="152" t="s">
        <v>19</v>
      </c>
      <c r="D567" s="155"/>
      <c r="E567" s="155"/>
      <c r="F567" s="156"/>
    </row>
    <row r="568" spans="1:6" s="1" customFormat="1" ht="18.75">
      <c r="A568" s="150" t="s">
        <v>20</v>
      </c>
      <c r="B568" s="151" t="s">
        <v>136</v>
      </c>
      <c r="C568" s="152" t="s">
        <v>21</v>
      </c>
      <c r="D568" s="155"/>
      <c r="E568" s="155"/>
      <c r="F568" s="156"/>
    </row>
    <row r="569" spans="1:6" s="1" customFormat="1" ht="18.75">
      <c r="A569" s="17" t="s">
        <v>22</v>
      </c>
      <c r="B569" s="18" t="s">
        <v>137</v>
      </c>
      <c r="C569" s="19" t="s">
        <v>19</v>
      </c>
      <c r="D569" s="80">
        <v>11.45</v>
      </c>
      <c r="E569" s="80">
        <v>11.45</v>
      </c>
      <c r="F569" s="81">
        <v>11.45</v>
      </c>
    </row>
    <row r="570" spans="1:6" s="1" customFormat="1" ht="34.5">
      <c r="A570" s="12" t="s">
        <v>56</v>
      </c>
      <c r="B570" s="13" t="s">
        <v>138</v>
      </c>
      <c r="C570" s="14" t="s">
        <v>57</v>
      </c>
      <c r="D570" s="80">
        <v>51.59</v>
      </c>
      <c r="E570" s="80">
        <v>46.66867348986554</v>
      </c>
      <c r="F570" s="81">
        <v>46.67</v>
      </c>
    </row>
    <row r="571" spans="1:6" s="1" customFormat="1" ht="18.75">
      <c r="A571" s="12" t="s">
        <v>24</v>
      </c>
      <c r="B571" s="13" t="s">
        <v>139</v>
      </c>
      <c r="C571" s="14" t="s">
        <v>23</v>
      </c>
      <c r="D571" s="80"/>
      <c r="E571" s="80"/>
      <c r="F571" s="81"/>
    </row>
    <row r="572" spans="1:6" s="1" customFormat="1" ht="34.5">
      <c r="A572" s="12" t="s">
        <v>25</v>
      </c>
      <c r="B572" s="13" t="s">
        <v>153</v>
      </c>
      <c r="C572" s="14" t="s">
        <v>16</v>
      </c>
      <c r="D572" s="166">
        <v>0.0034</v>
      </c>
      <c r="E572" s="167">
        <v>0.0034</v>
      </c>
      <c r="F572" s="168">
        <v>0.0034</v>
      </c>
    </row>
    <row r="573" spans="1:6" ht="18.75">
      <c r="A573" s="12" t="s">
        <v>26</v>
      </c>
      <c r="B573" s="13" t="s">
        <v>154</v>
      </c>
      <c r="C573" s="14"/>
      <c r="D573" s="87" t="s">
        <v>177</v>
      </c>
      <c r="E573" s="112" t="s">
        <v>177</v>
      </c>
      <c r="F573" s="112" t="s">
        <v>177</v>
      </c>
    </row>
    <row r="574" spans="1:6" ht="34.5">
      <c r="A574" s="12" t="s">
        <v>27</v>
      </c>
      <c r="B574" s="13" t="s">
        <v>140</v>
      </c>
      <c r="C574" s="14" t="s">
        <v>21</v>
      </c>
      <c r="D574" s="161"/>
      <c r="E574" s="161"/>
      <c r="F574" s="157"/>
    </row>
    <row r="575" spans="1:6" ht="15.75">
      <c r="A575" s="12" t="s">
        <v>28</v>
      </c>
      <c r="B575" s="13" t="s">
        <v>29</v>
      </c>
      <c r="C575" s="14" t="s">
        <v>6</v>
      </c>
      <c r="D575" s="161">
        <v>57289.35</v>
      </c>
      <c r="E575" s="161">
        <v>43428.04</v>
      </c>
      <c r="F575" s="157">
        <v>73084.95</v>
      </c>
    </row>
    <row r="576" spans="1:6" ht="50.25">
      <c r="A576" s="12" t="s">
        <v>30</v>
      </c>
      <c r="B576" s="13" t="s">
        <v>155</v>
      </c>
      <c r="C576" s="14" t="s">
        <v>6</v>
      </c>
      <c r="D576" s="161">
        <v>26411.4</v>
      </c>
      <c r="E576" s="161">
        <v>19694.37</v>
      </c>
      <c r="F576" s="157">
        <v>36382.55</v>
      </c>
    </row>
    <row r="577" spans="1:6" ht="15.75">
      <c r="A577" s="12"/>
      <c r="B577" s="13" t="s">
        <v>60</v>
      </c>
      <c r="C577" s="14"/>
      <c r="D577" s="161"/>
      <c r="E577" s="161"/>
      <c r="F577" s="157"/>
    </row>
    <row r="578" spans="1:6" ht="15.75">
      <c r="A578" s="12"/>
      <c r="B578" s="13" t="s">
        <v>31</v>
      </c>
      <c r="C578" s="14"/>
      <c r="D578" s="161">
        <v>6763</v>
      </c>
      <c r="E578" s="161">
        <v>7233.77</v>
      </c>
      <c r="F578" s="157">
        <v>8405.18</v>
      </c>
    </row>
    <row r="579" spans="1:6" ht="15.75">
      <c r="A579" s="12"/>
      <c r="B579" s="13" t="s">
        <v>32</v>
      </c>
      <c r="C579" s="14"/>
      <c r="D579" s="161">
        <v>3337</v>
      </c>
      <c r="E579" s="161"/>
      <c r="F579" s="157"/>
    </row>
    <row r="580" spans="1:6" ht="15.75">
      <c r="A580" s="12"/>
      <c r="B580" s="13" t="s">
        <v>33</v>
      </c>
      <c r="C580" s="14"/>
      <c r="D580" s="161">
        <v>16331.4</v>
      </c>
      <c r="E580" s="161">
        <v>12460.6</v>
      </c>
      <c r="F580" s="157">
        <v>27980.37</v>
      </c>
    </row>
    <row r="581" spans="1:6" ht="18.75">
      <c r="A581" s="12" t="s">
        <v>34</v>
      </c>
      <c r="B581" s="13" t="s">
        <v>142</v>
      </c>
      <c r="C581" s="14" t="s">
        <v>6</v>
      </c>
      <c r="D581" s="161">
        <v>30877.95</v>
      </c>
      <c r="E581" s="161">
        <v>25588.68</v>
      </c>
      <c r="F581" s="157">
        <v>33395.02</v>
      </c>
    </row>
    <row r="582" spans="1:6" ht="31.5">
      <c r="A582" s="12" t="s">
        <v>35</v>
      </c>
      <c r="B582" s="13" t="s">
        <v>61</v>
      </c>
      <c r="C582" s="14" t="s">
        <v>6</v>
      </c>
      <c r="D582" s="161"/>
      <c r="E582" s="161">
        <v>-1855.01</v>
      </c>
      <c r="F582" s="157">
        <v>3307.38</v>
      </c>
    </row>
    <row r="583" spans="1:6" ht="31.5">
      <c r="A583" s="12" t="s">
        <v>36</v>
      </c>
      <c r="B583" s="13" t="s">
        <v>64</v>
      </c>
      <c r="C583" s="14" t="s">
        <v>6</v>
      </c>
      <c r="D583" s="161"/>
      <c r="E583" s="161"/>
      <c r="F583" s="157"/>
    </row>
    <row r="584" spans="1:6" ht="15.75">
      <c r="A584" s="12" t="s">
        <v>37</v>
      </c>
      <c r="B584" s="13" t="s">
        <v>38</v>
      </c>
      <c r="C584" s="14"/>
      <c r="D584" s="161"/>
      <c r="E584" s="161"/>
      <c r="F584" s="157"/>
    </row>
    <row r="585" spans="1:6" ht="15.75">
      <c r="A585" s="12"/>
      <c r="B585" s="20" t="s">
        <v>39</v>
      </c>
      <c r="C585" s="14"/>
      <c r="D585" s="161"/>
      <c r="E585" s="161"/>
      <c r="F585" s="157"/>
    </row>
    <row r="586" spans="1:6" ht="18.75">
      <c r="A586" s="12"/>
      <c r="B586" s="13" t="s">
        <v>143</v>
      </c>
      <c r="C586" s="14" t="s">
        <v>40</v>
      </c>
      <c r="D586" s="161">
        <v>1511.65</v>
      </c>
      <c r="E586" s="161">
        <v>1583.86</v>
      </c>
      <c r="F586" s="157">
        <v>1583.86</v>
      </c>
    </row>
    <row r="587" spans="1:6" ht="18.75">
      <c r="A587" s="12"/>
      <c r="B587" s="13" t="s">
        <v>144</v>
      </c>
      <c r="C587" s="14" t="s">
        <v>41</v>
      </c>
      <c r="D587" s="161">
        <v>17.471901564515594</v>
      </c>
      <c r="E587" s="161">
        <v>12.434413395123306</v>
      </c>
      <c r="F587" s="161">
        <v>22.970811814175498</v>
      </c>
    </row>
    <row r="588" spans="1:6" ht="15.75">
      <c r="A588" s="12" t="s">
        <v>42</v>
      </c>
      <c r="B588" s="13" t="s">
        <v>43</v>
      </c>
      <c r="C588" s="14"/>
      <c r="D588" s="161"/>
      <c r="E588" s="161"/>
      <c r="F588" s="157"/>
    </row>
    <row r="589" spans="1:6" ht="15.75">
      <c r="A589" s="12" t="s">
        <v>44</v>
      </c>
      <c r="B589" s="13" t="s">
        <v>45</v>
      </c>
      <c r="C589" s="14" t="s">
        <v>46</v>
      </c>
      <c r="D589" s="161">
        <v>12</v>
      </c>
      <c r="E589" s="161">
        <v>16</v>
      </c>
      <c r="F589" s="157">
        <v>16</v>
      </c>
    </row>
    <row r="590" spans="1:6" ht="31.5">
      <c r="A590" s="12" t="s">
        <v>47</v>
      </c>
      <c r="B590" s="13" t="s">
        <v>48</v>
      </c>
      <c r="C590" s="14" t="s">
        <v>62</v>
      </c>
      <c r="D590" s="161">
        <v>46.96527777777778</v>
      </c>
      <c r="E590" s="161">
        <v>37.67588541666667</v>
      </c>
      <c r="F590" s="161">
        <v>43.77697916666667</v>
      </c>
    </row>
    <row r="591" spans="1:6" ht="15.75">
      <c r="A591" s="12" t="s">
        <v>49</v>
      </c>
      <c r="B591" s="13" t="s">
        <v>50</v>
      </c>
      <c r="C591" s="14"/>
      <c r="D591" s="87"/>
      <c r="E591" s="87"/>
      <c r="F591" s="112"/>
    </row>
    <row r="592" spans="1:6" ht="15.75">
      <c r="A592" s="12"/>
      <c r="B592" s="20" t="s">
        <v>39</v>
      </c>
      <c r="C592" s="14"/>
      <c r="D592" s="87"/>
      <c r="E592" s="87"/>
      <c r="F592" s="112"/>
    </row>
    <row r="593" spans="1:6" ht="15.75">
      <c r="A593" s="12"/>
      <c r="B593" s="13" t="s">
        <v>51</v>
      </c>
      <c r="C593" s="14" t="s">
        <v>6</v>
      </c>
      <c r="D593" s="161">
        <v>1000</v>
      </c>
      <c r="E593" s="161">
        <v>1000</v>
      </c>
      <c r="F593" s="157">
        <v>1000</v>
      </c>
    </row>
    <row r="594" spans="1:6" ht="16.5" thickBot="1">
      <c r="A594" s="21"/>
      <c r="B594" s="22" t="s">
        <v>52</v>
      </c>
      <c r="C594" s="23" t="s">
        <v>6</v>
      </c>
      <c r="D594" s="97"/>
      <c r="E594" s="97"/>
      <c r="F594" s="98"/>
    </row>
    <row r="595" spans="1:6" s="1" customFormat="1" ht="21" thickBot="1">
      <c r="A595" s="707" t="s">
        <v>328</v>
      </c>
      <c r="B595" s="708"/>
      <c r="C595" s="708"/>
      <c r="D595" s="708"/>
      <c r="E595" s="708"/>
      <c r="F595" s="709"/>
    </row>
    <row r="596" spans="1:6" s="1" customFormat="1" ht="35.25" thickBot="1">
      <c r="A596" s="120" t="s">
        <v>53</v>
      </c>
      <c r="B596" s="121" t="s">
        <v>0</v>
      </c>
      <c r="C596" s="121" t="s">
        <v>1</v>
      </c>
      <c r="D596" s="121" t="s">
        <v>55</v>
      </c>
      <c r="E596" s="121" t="s">
        <v>134</v>
      </c>
      <c r="F596" s="122" t="s">
        <v>54</v>
      </c>
    </row>
    <row r="597" spans="1:6" s="1" customFormat="1" ht="16.5" thickBot="1">
      <c r="A597" s="120"/>
      <c r="B597" s="121"/>
      <c r="C597" s="121"/>
      <c r="D597" s="121">
        <v>2017</v>
      </c>
      <c r="E597" s="121">
        <v>2018</v>
      </c>
      <c r="F597" s="122">
        <v>2019</v>
      </c>
    </row>
    <row r="598" spans="1:6" s="1" customFormat="1" ht="15.75">
      <c r="A598" s="145" t="s">
        <v>2</v>
      </c>
      <c r="B598" s="146" t="s">
        <v>3</v>
      </c>
      <c r="C598" s="147"/>
      <c r="D598" s="148"/>
      <c r="E598" s="148"/>
      <c r="F598" s="149"/>
    </row>
    <row r="599" spans="1:6" s="1" customFormat="1" ht="15.75">
      <c r="A599" s="150" t="s">
        <v>4</v>
      </c>
      <c r="B599" s="151" t="s">
        <v>5</v>
      </c>
      <c r="C599" s="152" t="s">
        <v>6</v>
      </c>
      <c r="D599" s="153">
        <v>23721316</v>
      </c>
      <c r="E599" s="153">
        <v>23620349.16528148</v>
      </c>
      <c r="F599" s="154">
        <v>23177894.5398355</v>
      </c>
    </row>
    <row r="600" spans="1:6" s="1" customFormat="1" ht="15.75">
      <c r="A600" s="150" t="s">
        <v>7</v>
      </c>
      <c r="B600" s="151" t="s">
        <v>8</v>
      </c>
      <c r="C600" s="152" t="s">
        <v>6</v>
      </c>
      <c r="D600" s="153">
        <v>1617149</v>
      </c>
      <c r="E600" s="153">
        <v>-224974.69979046332</v>
      </c>
      <c r="F600" s="154">
        <v>-131444.42722032894</v>
      </c>
    </row>
    <row r="601" spans="1:6" s="1" customFormat="1" ht="15.75">
      <c r="A601" s="150" t="s">
        <v>9</v>
      </c>
      <c r="B601" s="151" t="s">
        <v>10</v>
      </c>
      <c r="C601" s="152" t="s">
        <v>6</v>
      </c>
      <c r="D601" s="153">
        <v>2390655</v>
      </c>
      <c r="E601" s="153">
        <v>444133.36172148935</v>
      </c>
      <c r="F601" s="154">
        <v>314062.789079671</v>
      </c>
    </row>
    <row r="602" spans="1:6" s="1" customFormat="1" ht="15.75">
      <c r="A602" s="150" t="s">
        <v>11</v>
      </c>
      <c r="B602" s="151" t="s">
        <v>12</v>
      </c>
      <c r="C602" s="152" t="s">
        <v>6</v>
      </c>
      <c r="D602" s="153">
        <v>1537900</v>
      </c>
      <c r="E602" s="153">
        <v>176426.01320762932</v>
      </c>
      <c r="F602" s="154">
        <v>46355.789079671005</v>
      </c>
    </row>
    <row r="603" spans="1:6" s="1" customFormat="1" ht="15.75">
      <c r="A603" s="150" t="s">
        <v>13</v>
      </c>
      <c r="B603" s="151" t="s">
        <v>14</v>
      </c>
      <c r="C603" s="152"/>
      <c r="D603" s="153"/>
      <c r="E603" s="153"/>
      <c r="F603" s="154"/>
    </row>
    <row r="604" spans="1:6" s="1" customFormat="1" ht="47.25">
      <c r="A604" s="150" t="s">
        <v>15</v>
      </c>
      <c r="B604" s="151" t="s">
        <v>59</v>
      </c>
      <c r="C604" s="152" t="s">
        <v>16</v>
      </c>
      <c r="D604" s="153"/>
      <c r="E604" s="153"/>
      <c r="F604" s="154"/>
    </row>
    <row r="605" spans="1:6" s="1" customFormat="1" ht="31.5">
      <c r="A605" s="150" t="s">
        <v>17</v>
      </c>
      <c r="B605" s="151" t="s">
        <v>58</v>
      </c>
      <c r="C605" s="152"/>
      <c r="D605" s="155"/>
      <c r="E605" s="155"/>
      <c r="F605" s="156"/>
    </row>
    <row r="606" spans="1:6" s="1" customFormat="1" ht="18.75">
      <c r="A606" s="150" t="s">
        <v>18</v>
      </c>
      <c r="B606" s="151" t="s">
        <v>135</v>
      </c>
      <c r="C606" s="152" t="s">
        <v>19</v>
      </c>
      <c r="D606" s="155"/>
      <c r="E606" s="155"/>
      <c r="F606" s="156"/>
    </row>
    <row r="607" spans="1:6" s="1" customFormat="1" ht="18.75">
      <c r="A607" s="150" t="s">
        <v>20</v>
      </c>
      <c r="B607" s="151" t="s">
        <v>136</v>
      </c>
      <c r="C607" s="152" t="s">
        <v>21</v>
      </c>
      <c r="D607" s="155"/>
      <c r="E607" s="155"/>
      <c r="F607" s="156"/>
    </row>
    <row r="608" spans="1:6" s="1" customFormat="1" ht="18.75">
      <c r="A608" s="17" t="s">
        <v>22</v>
      </c>
      <c r="B608" s="18" t="s">
        <v>137</v>
      </c>
      <c r="C608" s="19" t="s">
        <v>19</v>
      </c>
      <c r="D608" s="80">
        <v>11.45</v>
      </c>
      <c r="E608" s="80">
        <v>11.45</v>
      </c>
      <c r="F608" s="81">
        <v>11.45</v>
      </c>
    </row>
    <row r="609" spans="1:6" s="1" customFormat="1" ht="34.5">
      <c r="A609" s="12" t="s">
        <v>56</v>
      </c>
      <c r="B609" s="13" t="s">
        <v>138</v>
      </c>
      <c r="C609" s="14" t="s">
        <v>57</v>
      </c>
      <c r="D609" s="80">
        <v>51.59</v>
      </c>
      <c r="E609" s="80">
        <v>46.66867348986554</v>
      </c>
      <c r="F609" s="81">
        <v>46.67</v>
      </c>
    </row>
    <row r="610" spans="1:6" s="1" customFormat="1" ht="18.75">
      <c r="A610" s="12" t="s">
        <v>24</v>
      </c>
      <c r="B610" s="13" t="s">
        <v>139</v>
      </c>
      <c r="C610" s="14" t="s">
        <v>23</v>
      </c>
      <c r="D610" s="80"/>
      <c r="E610" s="80"/>
      <c r="F610" s="81"/>
    </row>
    <row r="611" spans="1:6" s="1" customFormat="1" ht="34.5">
      <c r="A611" s="12" t="s">
        <v>25</v>
      </c>
      <c r="B611" s="13" t="s">
        <v>153</v>
      </c>
      <c r="C611" s="14" t="s">
        <v>16</v>
      </c>
      <c r="D611" s="166">
        <v>0.0034</v>
      </c>
      <c r="E611" s="167">
        <v>0.0034</v>
      </c>
      <c r="F611" s="168">
        <v>0.0034</v>
      </c>
    </row>
    <row r="612" spans="1:6" ht="18.75">
      <c r="A612" s="12" t="s">
        <v>26</v>
      </c>
      <c r="B612" s="13" t="s">
        <v>154</v>
      </c>
      <c r="C612" s="14"/>
      <c r="D612" s="87" t="s">
        <v>177</v>
      </c>
      <c r="E612" s="112" t="s">
        <v>177</v>
      </c>
      <c r="F612" s="112" t="s">
        <v>177</v>
      </c>
    </row>
    <row r="613" spans="1:6" ht="34.5">
      <c r="A613" s="12" t="s">
        <v>27</v>
      </c>
      <c r="B613" s="13" t="s">
        <v>140</v>
      </c>
      <c r="C613" s="14" t="s">
        <v>21</v>
      </c>
      <c r="D613" s="161"/>
      <c r="E613" s="161"/>
      <c r="F613" s="157"/>
    </row>
    <row r="614" spans="1:6" ht="15.75">
      <c r="A614" s="12" t="s">
        <v>28</v>
      </c>
      <c r="B614" s="13" t="s">
        <v>29</v>
      </c>
      <c r="C614" s="14" t="s">
        <v>6</v>
      </c>
      <c r="D614" s="161">
        <v>57289.35</v>
      </c>
      <c r="E614" s="161">
        <v>43428.04</v>
      </c>
      <c r="F614" s="157">
        <v>248698.77</v>
      </c>
    </row>
    <row r="615" spans="1:6" ht="50.25">
      <c r="A615" s="12" t="s">
        <v>30</v>
      </c>
      <c r="B615" s="13" t="s">
        <v>155</v>
      </c>
      <c r="C615" s="14" t="s">
        <v>6</v>
      </c>
      <c r="D615" s="161">
        <v>26411.4</v>
      </c>
      <c r="E615" s="161">
        <v>19694.37</v>
      </c>
      <c r="F615" s="157">
        <v>43103.16</v>
      </c>
    </row>
    <row r="616" spans="1:6" ht="15.75">
      <c r="A616" s="12"/>
      <c r="B616" s="13" t="s">
        <v>60</v>
      </c>
      <c r="C616" s="14"/>
      <c r="D616" s="161"/>
      <c r="E616" s="161"/>
      <c r="F616" s="157"/>
    </row>
    <row r="617" spans="1:6" ht="15.75">
      <c r="A617" s="12"/>
      <c r="B617" s="13" t="s">
        <v>31</v>
      </c>
      <c r="C617" s="14"/>
      <c r="D617" s="161">
        <v>6763</v>
      </c>
      <c r="E617" s="161">
        <v>7233.77</v>
      </c>
      <c r="F617" s="157">
        <v>12470.79</v>
      </c>
    </row>
    <row r="618" spans="1:6" ht="15.75">
      <c r="A618" s="12"/>
      <c r="B618" s="13" t="s">
        <v>32</v>
      </c>
      <c r="C618" s="14"/>
      <c r="D618" s="161">
        <v>3337</v>
      </c>
      <c r="E618" s="161"/>
      <c r="F618" s="157"/>
    </row>
    <row r="619" spans="1:6" ht="15.75">
      <c r="A619" s="12"/>
      <c r="B619" s="13" t="s">
        <v>33</v>
      </c>
      <c r="C619" s="14"/>
      <c r="D619" s="161">
        <v>16331.4</v>
      </c>
      <c r="E619" s="161">
        <v>12460.6</v>
      </c>
      <c r="F619" s="157">
        <v>30632.37</v>
      </c>
    </row>
    <row r="620" spans="1:6" ht="18.75">
      <c r="A620" s="12" t="s">
        <v>34</v>
      </c>
      <c r="B620" s="13" t="s">
        <v>142</v>
      </c>
      <c r="C620" s="14" t="s">
        <v>6</v>
      </c>
      <c r="D620" s="161">
        <v>30877.95</v>
      </c>
      <c r="E620" s="161">
        <v>25588.68</v>
      </c>
      <c r="F620" s="157">
        <v>202288.23</v>
      </c>
    </row>
    <row r="621" spans="1:6" ht="31.5">
      <c r="A621" s="12" t="s">
        <v>35</v>
      </c>
      <c r="B621" s="13" t="s">
        <v>61</v>
      </c>
      <c r="C621" s="14" t="s">
        <v>6</v>
      </c>
      <c r="D621" s="161"/>
      <c r="E621" s="161">
        <v>-1855.01</v>
      </c>
      <c r="F621" s="157">
        <v>3307.38</v>
      </c>
    </row>
    <row r="622" spans="1:6" ht="31.5">
      <c r="A622" s="12" t="s">
        <v>36</v>
      </c>
      <c r="B622" s="13" t="s">
        <v>64</v>
      </c>
      <c r="C622" s="14" t="s">
        <v>6</v>
      </c>
      <c r="D622" s="161"/>
      <c r="E622" s="161"/>
      <c r="F622" s="157"/>
    </row>
    <row r="623" spans="1:6" ht="15.75">
      <c r="A623" s="12" t="s">
        <v>37</v>
      </c>
      <c r="B623" s="13" t="s">
        <v>38</v>
      </c>
      <c r="C623" s="14"/>
      <c r="D623" s="161"/>
      <c r="E623" s="161"/>
      <c r="F623" s="157"/>
    </row>
    <row r="624" spans="1:6" ht="15.75">
      <c r="A624" s="12"/>
      <c r="B624" s="20" t="s">
        <v>39</v>
      </c>
      <c r="C624" s="14"/>
      <c r="D624" s="161"/>
      <c r="E624" s="161"/>
      <c r="F624" s="157"/>
    </row>
    <row r="625" spans="1:6" ht="18.75">
      <c r="A625" s="12"/>
      <c r="B625" s="13" t="s">
        <v>143</v>
      </c>
      <c r="C625" s="14" t="s">
        <v>40</v>
      </c>
      <c r="D625" s="161">
        <v>1511.65</v>
      </c>
      <c r="E625" s="161">
        <v>1583.86</v>
      </c>
      <c r="F625" s="157">
        <v>1952.66</v>
      </c>
    </row>
    <row r="626" spans="1:6" ht="18.75">
      <c r="A626" s="12"/>
      <c r="B626" s="13" t="s">
        <v>144</v>
      </c>
      <c r="C626" s="14" t="s">
        <v>41</v>
      </c>
      <c r="D626" s="161">
        <v>17.471901564515594</v>
      </c>
      <c r="E626" s="161">
        <v>12.434413395123306</v>
      </c>
      <c r="F626" s="161">
        <v>22.07</v>
      </c>
    </row>
    <row r="627" spans="1:6" ht="15.75">
      <c r="A627" s="12" t="s">
        <v>42</v>
      </c>
      <c r="B627" s="13" t="s">
        <v>43</v>
      </c>
      <c r="C627" s="14"/>
      <c r="D627" s="161"/>
      <c r="E627" s="161"/>
      <c r="F627" s="157"/>
    </row>
    <row r="628" spans="1:6" ht="15.75">
      <c r="A628" s="12" t="s">
        <v>44</v>
      </c>
      <c r="B628" s="13" t="s">
        <v>45</v>
      </c>
      <c r="C628" s="14" t="s">
        <v>46</v>
      </c>
      <c r="D628" s="161">
        <v>12</v>
      </c>
      <c r="E628" s="161">
        <v>16</v>
      </c>
      <c r="F628" s="157">
        <v>23</v>
      </c>
    </row>
    <row r="629" spans="1:6" ht="31.5">
      <c r="A629" s="12" t="s">
        <v>47</v>
      </c>
      <c r="B629" s="13" t="s">
        <v>48</v>
      </c>
      <c r="C629" s="14" t="s">
        <v>62</v>
      </c>
      <c r="D629" s="161">
        <v>46.96527777777778</v>
      </c>
      <c r="E629" s="161">
        <v>37.67588541666667</v>
      </c>
      <c r="F629" s="161">
        <v>45.18</v>
      </c>
    </row>
    <row r="630" spans="1:6" ht="15.75">
      <c r="A630" s="12" t="s">
        <v>49</v>
      </c>
      <c r="B630" s="13" t="s">
        <v>50</v>
      </c>
      <c r="C630" s="14"/>
      <c r="D630" s="87"/>
      <c r="E630" s="87"/>
      <c r="F630" s="112"/>
    </row>
    <row r="631" spans="1:6" ht="15.75">
      <c r="A631" s="12"/>
      <c r="B631" s="20" t="s">
        <v>39</v>
      </c>
      <c r="C631" s="14"/>
      <c r="D631" s="87"/>
      <c r="E631" s="87"/>
      <c r="F631" s="112"/>
    </row>
    <row r="632" spans="1:6" ht="15.75">
      <c r="A632" s="12"/>
      <c r="B632" s="13" t="s">
        <v>51</v>
      </c>
      <c r="C632" s="14" t="s">
        <v>6</v>
      </c>
      <c r="D632" s="161">
        <v>1000</v>
      </c>
      <c r="E632" s="161">
        <v>1000</v>
      </c>
      <c r="F632" s="157">
        <v>1000</v>
      </c>
    </row>
    <row r="633" spans="1:6" ht="16.5" thickBot="1">
      <c r="A633" s="21"/>
      <c r="B633" s="22" t="s">
        <v>52</v>
      </c>
      <c r="C633" s="23" t="s">
        <v>6</v>
      </c>
      <c r="D633" s="97"/>
      <c r="E633" s="97"/>
      <c r="F633" s="98"/>
    </row>
    <row r="634" spans="1:6" s="1" customFormat="1" ht="16.5" thickBot="1">
      <c r="A634" s="163"/>
      <c r="B634" s="164"/>
      <c r="C634" s="164"/>
      <c r="D634" s="164"/>
      <c r="E634" s="164"/>
      <c r="F634" s="165"/>
    </row>
    <row r="635" spans="1:6" s="1" customFormat="1" ht="21" thickBot="1">
      <c r="A635" s="707" t="s">
        <v>180</v>
      </c>
      <c r="B635" s="708"/>
      <c r="C635" s="708"/>
      <c r="D635" s="708"/>
      <c r="E635" s="708"/>
      <c r="F635" s="709"/>
    </row>
    <row r="636" spans="1:6" s="1" customFormat="1" ht="35.25" thickBot="1">
      <c r="A636" s="120" t="s">
        <v>53</v>
      </c>
      <c r="B636" s="121" t="s">
        <v>0</v>
      </c>
      <c r="C636" s="121" t="s">
        <v>1</v>
      </c>
      <c r="D636" s="121" t="s">
        <v>55</v>
      </c>
      <c r="E636" s="121" t="s">
        <v>134</v>
      </c>
      <c r="F636" s="122" t="s">
        <v>54</v>
      </c>
    </row>
    <row r="637" spans="1:6" s="1" customFormat="1" ht="16.5" thickBot="1">
      <c r="A637" s="120"/>
      <c r="B637" s="121"/>
      <c r="C637" s="121"/>
      <c r="D637" s="121">
        <v>2017</v>
      </c>
      <c r="E637" s="121">
        <v>2018</v>
      </c>
      <c r="F637" s="122">
        <v>2019</v>
      </c>
    </row>
    <row r="638" spans="1:6" s="1" customFormat="1" ht="15.75">
      <c r="A638" s="145" t="s">
        <v>2</v>
      </c>
      <c r="B638" s="146" t="s">
        <v>3</v>
      </c>
      <c r="C638" s="147"/>
      <c r="D638" s="148"/>
      <c r="E638" s="148"/>
      <c r="F638" s="149"/>
    </row>
    <row r="639" spans="1:6" s="1" customFormat="1" ht="15.75">
      <c r="A639" s="150" t="s">
        <v>4</v>
      </c>
      <c r="B639" s="151" t="s">
        <v>5</v>
      </c>
      <c r="C639" s="152" t="s">
        <v>6</v>
      </c>
      <c r="D639" s="153">
        <v>23721316</v>
      </c>
      <c r="E639" s="153">
        <v>23620349.16528148</v>
      </c>
      <c r="F639" s="154">
        <v>23177894.5398355</v>
      </c>
    </row>
    <row r="640" spans="1:6" s="1" customFormat="1" ht="15.75">
      <c r="A640" s="150" t="s">
        <v>7</v>
      </c>
      <c r="B640" s="151" t="s">
        <v>8</v>
      </c>
      <c r="C640" s="152" t="s">
        <v>6</v>
      </c>
      <c r="D640" s="153">
        <v>1617149</v>
      </c>
      <c r="E640" s="153">
        <v>-224974.69979046332</v>
      </c>
      <c r="F640" s="154">
        <v>-131444.42722032894</v>
      </c>
    </row>
    <row r="641" spans="1:6" s="1" customFormat="1" ht="15.75">
      <c r="A641" s="150" t="s">
        <v>9</v>
      </c>
      <c r="B641" s="151" t="s">
        <v>10</v>
      </c>
      <c r="C641" s="152" t="s">
        <v>6</v>
      </c>
      <c r="D641" s="153">
        <v>2390655</v>
      </c>
      <c r="E641" s="153">
        <v>444133.36172148935</v>
      </c>
      <c r="F641" s="154">
        <v>314062.789079671</v>
      </c>
    </row>
    <row r="642" spans="1:6" s="1" customFormat="1" ht="15.75">
      <c r="A642" s="150" t="s">
        <v>11</v>
      </c>
      <c r="B642" s="151" t="s">
        <v>12</v>
      </c>
      <c r="C642" s="152" t="s">
        <v>6</v>
      </c>
      <c r="D642" s="153">
        <v>1537900</v>
      </c>
      <c r="E642" s="153">
        <v>176426.01320762932</v>
      </c>
      <c r="F642" s="154">
        <v>46355.789079671005</v>
      </c>
    </row>
    <row r="643" spans="1:6" s="1" customFormat="1" ht="15.75">
      <c r="A643" s="150" t="s">
        <v>13</v>
      </c>
      <c r="B643" s="151" t="s">
        <v>14</v>
      </c>
      <c r="C643" s="152"/>
      <c r="D643" s="153"/>
      <c r="E643" s="153"/>
      <c r="F643" s="154"/>
    </row>
    <row r="644" spans="1:6" s="1" customFormat="1" ht="47.25">
      <c r="A644" s="150" t="s">
        <v>15</v>
      </c>
      <c r="B644" s="151" t="s">
        <v>59</v>
      </c>
      <c r="C644" s="152" t="s">
        <v>16</v>
      </c>
      <c r="D644" s="153"/>
      <c r="E644" s="153"/>
      <c r="F644" s="154"/>
    </row>
    <row r="645" spans="1:6" s="1" customFormat="1" ht="31.5">
      <c r="A645" s="150" t="s">
        <v>17</v>
      </c>
      <c r="B645" s="151" t="s">
        <v>58</v>
      </c>
      <c r="C645" s="152"/>
      <c r="D645" s="155"/>
      <c r="E645" s="155"/>
      <c r="F645" s="156"/>
    </row>
    <row r="646" spans="1:6" s="1" customFormat="1" ht="18.75">
      <c r="A646" s="12" t="s">
        <v>18</v>
      </c>
      <c r="B646" s="13" t="s">
        <v>135</v>
      </c>
      <c r="C646" s="14" t="s">
        <v>19</v>
      </c>
      <c r="D646" s="89"/>
      <c r="E646" s="89"/>
      <c r="F646" s="117"/>
    </row>
    <row r="647" spans="1:6" s="1" customFormat="1" ht="18.75">
      <c r="A647" s="12" t="s">
        <v>20</v>
      </c>
      <c r="B647" s="13" t="s">
        <v>136</v>
      </c>
      <c r="C647" s="14" t="s">
        <v>21</v>
      </c>
      <c r="D647" s="89"/>
      <c r="E647" s="89"/>
      <c r="F647" s="117"/>
    </row>
    <row r="648" spans="1:6" s="1" customFormat="1" ht="18.75">
      <c r="A648" s="17" t="s">
        <v>22</v>
      </c>
      <c r="B648" s="18" t="s">
        <v>137</v>
      </c>
      <c r="C648" s="19" t="s">
        <v>19</v>
      </c>
      <c r="D648" s="80">
        <v>5.6</v>
      </c>
      <c r="E648" s="80">
        <v>6.93</v>
      </c>
      <c r="F648" s="81">
        <v>6.93</v>
      </c>
    </row>
    <row r="649" spans="1:6" s="1" customFormat="1" ht="34.5">
      <c r="A649" s="12" t="s">
        <v>56</v>
      </c>
      <c r="B649" s="13" t="s">
        <v>138</v>
      </c>
      <c r="C649" s="14" t="s">
        <v>57</v>
      </c>
      <c r="D649" s="80">
        <v>28.81</v>
      </c>
      <c r="E649" s="80">
        <v>36.23</v>
      </c>
      <c r="F649" s="81">
        <v>36.23</v>
      </c>
    </row>
    <row r="650" spans="1:6" s="1" customFormat="1" ht="18.75">
      <c r="A650" s="12" t="s">
        <v>24</v>
      </c>
      <c r="B650" s="13" t="s">
        <v>139</v>
      </c>
      <c r="C650" s="14" t="s">
        <v>23</v>
      </c>
      <c r="D650" s="161"/>
      <c r="E650" s="161"/>
      <c r="F650" s="157"/>
    </row>
    <row r="651" spans="1:6" s="1" customFormat="1" ht="34.5">
      <c r="A651" s="12" t="s">
        <v>25</v>
      </c>
      <c r="B651" s="13" t="s">
        <v>153</v>
      </c>
      <c r="C651" s="14" t="s">
        <v>16</v>
      </c>
      <c r="D651" s="158">
        <v>0.0136</v>
      </c>
      <c r="E651" s="169">
        <v>0.0106</v>
      </c>
      <c r="F651" s="170">
        <v>0.0106</v>
      </c>
    </row>
    <row r="652" spans="1:6" s="1" customFormat="1" ht="18.75">
      <c r="A652" s="12" t="s">
        <v>26</v>
      </c>
      <c r="B652" s="13" t="s">
        <v>154</v>
      </c>
      <c r="C652" s="14"/>
      <c r="D652" s="87" t="s">
        <v>177</v>
      </c>
      <c r="E652" s="112" t="s">
        <v>177</v>
      </c>
      <c r="F652" s="112" t="s">
        <v>177</v>
      </c>
    </row>
    <row r="653" spans="1:6" s="1" customFormat="1" ht="34.5">
      <c r="A653" s="12" t="s">
        <v>27</v>
      </c>
      <c r="B653" s="13" t="s">
        <v>140</v>
      </c>
      <c r="C653" s="14" t="s">
        <v>21</v>
      </c>
      <c r="D653" s="80"/>
      <c r="E653" s="80"/>
      <c r="F653" s="157"/>
    </row>
    <row r="654" spans="1:6" s="1" customFormat="1" ht="15.75">
      <c r="A654" s="12" t="s">
        <v>28</v>
      </c>
      <c r="B654" s="13" t="s">
        <v>29</v>
      </c>
      <c r="C654" s="14" t="s">
        <v>6</v>
      </c>
      <c r="D654" s="80">
        <v>64195.98</v>
      </c>
      <c r="E654" s="80">
        <v>68805.42</v>
      </c>
      <c r="F654" s="81">
        <v>80686.98</v>
      </c>
    </row>
    <row r="655" spans="1:6" s="1" customFormat="1" ht="50.25">
      <c r="A655" s="12" t="s">
        <v>30</v>
      </c>
      <c r="B655" s="13" t="s">
        <v>155</v>
      </c>
      <c r="C655" s="14" t="s">
        <v>6</v>
      </c>
      <c r="D655" s="80">
        <v>18554.38</v>
      </c>
      <c r="E655" s="80">
        <v>28450.07</v>
      </c>
      <c r="F655" s="81">
        <v>36532.29</v>
      </c>
    </row>
    <row r="656" spans="1:6" s="1" customFormat="1" ht="15.75">
      <c r="A656" s="12"/>
      <c r="B656" s="13" t="s">
        <v>60</v>
      </c>
      <c r="C656" s="14"/>
      <c r="D656" s="80"/>
      <c r="E656" s="80"/>
      <c r="F656" s="81"/>
    </row>
    <row r="657" spans="1:6" s="1" customFormat="1" ht="15.75">
      <c r="A657" s="12"/>
      <c r="B657" s="13" t="s">
        <v>31</v>
      </c>
      <c r="C657" s="14"/>
      <c r="D657" s="80">
        <v>7104</v>
      </c>
      <c r="E657" s="80">
        <v>3807.33</v>
      </c>
      <c r="F657" s="81">
        <v>7347.61</v>
      </c>
    </row>
    <row r="658" spans="1:6" s="1" customFormat="1" ht="15.75">
      <c r="A658" s="12"/>
      <c r="B658" s="13" t="s">
        <v>32</v>
      </c>
      <c r="C658" s="14"/>
      <c r="D658" s="80"/>
      <c r="E658" s="80"/>
      <c r="F658" s="81"/>
    </row>
    <row r="659" spans="1:6" s="1" customFormat="1" ht="15.75">
      <c r="A659" s="12"/>
      <c r="B659" s="13" t="s">
        <v>33</v>
      </c>
      <c r="C659" s="14"/>
      <c r="D659" s="80">
        <v>11450.38</v>
      </c>
      <c r="E659" s="80">
        <v>24642.74</v>
      </c>
      <c r="F659" s="81">
        <v>29184.68</v>
      </c>
    </row>
    <row r="660" spans="1:6" s="1" customFormat="1" ht="18.75">
      <c r="A660" s="12" t="s">
        <v>34</v>
      </c>
      <c r="B660" s="13" t="s">
        <v>142</v>
      </c>
      <c r="C660" s="14" t="s">
        <v>6</v>
      </c>
      <c r="D660" s="80">
        <v>45641.6</v>
      </c>
      <c r="E660" s="80">
        <v>40355.35</v>
      </c>
      <c r="F660" s="81">
        <v>44154.68</v>
      </c>
    </row>
    <row r="661" spans="1:6" s="1" customFormat="1" ht="31.5">
      <c r="A661" s="12" t="s">
        <v>35</v>
      </c>
      <c r="B661" s="13" t="s">
        <v>61</v>
      </c>
      <c r="C661" s="14" t="s">
        <v>6</v>
      </c>
      <c r="D661" s="80"/>
      <c r="E661" s="80"/>
      <c r="F661" s="81"/>
    </row>
    <row r="662" spans="1:6" s="1" customFormat="1" ht="31.5">
      <c r="A662" s="12" t="s">
        <v>36</v>
      </c>
      <c r="B662" s="13" t="s">
        <v>64</v>
      </c>
      <c r="C662" s="14" t="s">
        <v>6</v>
      </c>
      <c r="D662" s="80"/>
      <c r="E662" s="80"/>
      <c r="F662" s="81"/>
    </row>
    <row r="663" spans="1:6" s="1" customFormat="1" ht="15.75">
      <c r="A663" s="12" t="s">
        <v>37</v>
      </c>
      <c r="B663" s="13" t="s">
        <v>38</v>
      </c>
      <c r="C663" s="14"/>
      <c r="D663" s="171"/>
      <c r="E663" s="171"/>
      <c r="F663" s="172"/>
    </row>
    <row r="664" spans="1:6" s="1" customFormat="1" ht="15.75">
      <c r="A664" s="12"/>
      <c r="B664" s="20" t="s">
        <v>39</v>
      </c>
      <c r="C664" s="14"/>
      <c r="D664" s="80"/>
      <c r="E664" s="80"/>
      <c r="F664" s="81"/>
    </row>
    <row r="665" spans="1:6" s="1" customFormat="1" ht="18.75">
      <c r="A665" s="12"/>
      <c r="B665" s="13" t="s">
        <v>143</v>
      </c>
      <c r="C665" s="14" t="s">
        <v>40</v>
      </c>
      <c r="D665" s="80">
        <v>702.48</v>
      </c>
      <c r="E665" s="80">
        <v>702.48</v>
      </c>
      <c r="F665" s="81">
        <v>702.48</v>
      </c>
    </row>
    <row r="666" spans="1:6" s="1" customFormat="1" ht="18.75">
      <c r="A666" s="12"/>
      <c r="B666" s="13" t="s">
        <v>144</v>
      </c>
      <c r="C666" s="14" t="s">
        <v>41</v>
      </c>
      <c r="D666" s="80">
        <v>26.412680788065142</v>
      </c>
      <c r="E666" s="80">
        <v>40.49947329461337</v>
      </c>
      <c r="F666" s="80">
        <v>52.00474034847967</v>
      </c>
    </row>
    <row r="667" spans="1:6" s="1" customFormat="1" ht="15.75">
      <c r="A667" s="12" t="s">
        <v>42</v>
      </c>
      <c r="B667" s="13" t="s">
        <v>43</v>
      </c>
      <c r="C667" s="14"/>
      <c r="D667" s="80"/>
      <c r="E667" s="80"/>
      <c r="F667" s="81"/>
    </row>
    <row r="668" spans="1:6" s="1" customFormat="1" ht="15.75">
      <c r="A668" s="12" t="s">
        <v>44</v>
      </c>
      <c r="B668" s="13" t="s">
        <v>45</v>
      </c>
      <c r="C668" s="14" t="s">
        <v>46</v>
      </c>
      <c r="D668" s="161">
        <v>13.8</v>
      </c>
      <c r="E668" s="161">
        <v>13.8</v>
      </c>
      <c r="F668" s="157">
        <v>13.8</v>
      </c>
    </row>
    <row r="669" spans="1:6" s="1" customFormat="1" ht="31.5">
      <c r="A669" s="12" t="s">
        <v>47</v>
      </c>
      <c r="B669" s="13" t="s">
        <v>48</v>
      </c>
      <c r="C669" s="14" t="s">
        <v>62</v>
      </c>
      <c r="D669" s="80">
        <v>42.89855072463768</v>
      </c>
      <c r="E669" s="80">
        <v>22.991123188405794</v>
      </c>
      <c r="F669" s="80">
        <v>44.36962560386473</v>
      </c>
    </row>
    <row r="670" spans="1:6" s="1" customFormat="1" ht="15.75">
      <c r="A670" s="12" t="s">
        <v>49</v>
      </c>
      <c r="B670" s="13" t="s">
        <v>50</v>
      </c>
      <c r="C670" s="14"/>
      <c r="D670" s="77"/>
      <c r="E670" s="77"/>
      <c r="F670" s="78"/>
    </row>
    <row r="671" spans="1:6" s="1" customFormat="1" ht="15.75">
      <c r="A671" s="12"/>
      <c r="B671" s="20" t="s">
        <v>39</v>
      </c>
      <c r="C671" s="14"/>
      <c r="D671" s="77"/>
      <c r="E671" s="77"/>
      <c r="F671" s="78"/>
    </row>
    <row r="672" spans="1:6" s="1" customFormat="1" ht="15.75">
      <c r="A672" s="12"/>
      <c r="B672" s="13" t="s">
        <v>51</v>
      </c>
      <c r="C672" s="14" t="s">
        <v>6</v>
      </c>
      <c r="D672" s="80">
        <v>1000</v>
      </c>
      <c r="E672" s="80">
        <v>1000</v>
      </c>
      <c r="F672" s="81">
        <v>1000</v>
      </c>
    </row>
    <row r="673" spans="1:6" s="1" customFormat="1" ht="16.5" thickBot="1">
      <c r="A673" s="21"/>
      <c r="B673" s="22" t="s">
        <v>52</v>
      </c>
      <c r="C673" s="23" t="s">
        <v>6</v>
      </c>
      <c r="D673" s="95"/>
      <c r="E673" s="95"/>
      <c r="F673" s="162"/>
    </row>
    <row r="674" spans="1:6" s="1" customFormat="1" ht="21" thickBot="1">
      <c r="A674" s="704" t="s">
        <v>206</v>
      </c>
      <c r="B674" s="705"/>
      <c r="C674" s="705"/>
      <c r="D674" s="705"/>
      <c r="E674" s="705"/>
      <c r="F674" s="706"/>
    </row>
    <row r="675" spans="1:6" s="1" customFormat="1" ht="21" thickBot="1">
      <c r="A675" s="707" t="s">
        <v>207</v>
      </c>
      <c r="B675" s="708"/>
      <c r="C675" s="708"/>
      <c r="D675" s="708"/>
      <c r="E675" s="708"/>
      <c r="F675" s="709"/>
    </row>
    <row r="676" spans="1:6" s="1" customFormat="1" ht="54" customHeight="1" thickBot="1">
      <c r="A676" s="120" t="s">
        <v>53</v>
      </c>
      <c r="B676" s="121" t="s">
        <v>0</v>
      </c>
      <c r="C676" s="121" t="s">
        <v>1</v>
      </c>
      <c r="D676" s="121" t="s">
        <v>55</v>
      </c>
      <c r="E676" s="121" t="s">
        <v>134</v>
      </c>
      <c r="F676" s="122" t="s">
        <v>54</v>
      </c>
    </row>
    <row r="677" spans="1:6" s="1" customFormat="1" ht="16.5" thickBot="1">
      <c r="A677" s="120"/>
      <c r="B677" s="121"/>
      <c r="C677" s="121"/>
      <c r="D677" s="121">
        <v>2017</v>
      </c>
      <c r="E677" s="121">
        <v>2018</v>
      </c>
      <c r="F677" s="122">
        <v>2019</v>
      </c>
    </row>
    <row r="678" spans="1:6" s="1" customFormat="1" ht="15.75">
      <c r="A678" s="219" t="s">
        <v>2</v>
      </c>
      <c r="B678" s="220" t="s">
        <v>3</v>
      </c>
      <c r="C678" s="221"/>
      <c r="D678" s="222"/>
      <c r="E678" s="222"/>
      <c r="F678" s="223"/>
    </row>
    <row r="679" spans="1:6" s="1" customFormat="1" ht="15.75">
      <c r="A679" s="12" t="s">
        <v>4</v>
      </c>
      <c r="B679" s="13" t="s">
        <v>5</v>
      </c>
      <c r="C679" s="14" t="s">
        <v>6</v>
      </c>
      <c r="D679" s="153">
        <v>23721316</v>
      </c>
      <c r="E679" s="153">
        <v>23620349.16528148</v>
      </c>
      <c r="F679" s="154">
        <v>23177894.5398355</v>
      </c>
    </row>
    <row r="680" spans="1:6" s="1" customFormat="1" ht="15.75">
      <c r="A680" s="12" t="s">
        <v>7</v>
      </c>
      <c r="B680" s="13" t="s">
        <v>8</v>
      </c>
      <c r="C680" s="14" t="s">
        <v>6</v>
      </c>
      <c r="D680" s="153">
        <v>1617149</v>
      </c>
      <c r="E680" s="153">
        <v>-224974.69979046332</v>
      </c>
      <c r="F680" s="154">
        <v>-131444.42722032894</v>
      </c>
    </row>
    <row r="681" spans="1:6" s="1" customFormat="1" ht="15.75">
      <c r="A681" s="12" t="s">
        <v>9</v>
      </c>
      <c r="B681" s="13" t="s">
        <v>10</v>
      </c>
      <c r="C681" s="14" t="s">
        <v>6</v>
      </c>
      <c r="D681" s="153">
        <v>2390655</v>
      </c>
      <c r="E681" s="153">
        <v>444133.36172148935</v>
      </c>
      <c r="F681" s="154">
        <v>314062.789079671</v>
      </c>
    </row>
    <row r="682" spans="1:6" s="1" customFormat="1" ht="15.75">
      <c r="A682" s="12" t="s">
        <v>11</v>
      </c>
      <c r="B682" s="13" t="s">
        <v>12</v>
      </c>
      <c r="C682" s="14" t="s">
        <v>6</v>
      </c>
      <c r="D682" s="153">
        <v>1537900</v>
      </c>
      <c r="E682" s="153">
        <v>176426.01320762932</v>
      </c>
      <c r="F682" s="154">
        <v>46355.789079671005</v>
      </c>
    </row>
    <row r="683" spans="1:6" s="1" customFormat="1" ht="15.75">
      <c r="A683" s="12" t="s">
        <v>13</v>
      </c>
      <c r="B683" s="13" t="s">
        <v>14</v>
      </c>
      <c r="C683" s="14"/>
      <c r="D683" s="153"/>
      <c r="E683" s="153"/>
      <c r="F683" s="154"/>
    </row>
    <row r="684" spans="1:6" s="1" customFormat="1" ht="47.25">
      <c r="A684" s="12" t="s">
        <v>15</v>
      </c>
      <c r="B684" s="13" t="s">
        <v>59</v>
      </c>
      <c r="C684" s="14" t="s">
        <v>16</v>
      </c>
      <c r="D684" s="153"/>
      <c r="E684" s="153"/>
      <c r="F684" s="154"/>
    </row>
    <row r="685" spans="1:6" s="1" customFormat="1" ht="31.5">
      <c r="A685" s="12" t="s">
        <v>17</v>
      </c>
      <c r="B685" s="13" t="s">
        <v>58</v>
      </c>
      <c r="C685" s="14"/>
      <c r="D685" s="89"/>
      <c r="E685" s="89"/>
      <c r="F685" s="117"/>
    </row>
    <row r="686" spans="1:6" s="1" customFormat="1" ht="18.75">
      <c r="A686" s="12" t="s">
        <v>18</v>
      </c>
      <c r="B686" s="13" t="s">
        <v>135</v>
      </c>
      <c r="C686" s="14" t="s">
        <v>19</v>
      </c>
      <c r="D686" s="89"/>
      <c r="E686" s="89"/>
      <c r="F686" s="117"/>
    </row>
    <row r="687" spans="1:6" s="1" customFormat="1" ht="18.75">
      <c r="A687" s="12" t="s">
        <v>20</v>
      </c>
      <c r="B687" s="13" t="s">
        <v>136</v>
      </c>
      <c r="C687" s="14" t="s">
        <v>21</v>
      </c>
      <c r="D687" s="89"/>
      <c r="E687" s="89"/>
      <c r="F687" s="117"/>
    </row>
    <row r="688" spans="1:6" s="1" customFormat="1" ht="18.75">
      <c r="A688" s="17" t="s">
        <v>22</v>
      </c>
      <c r="B688" s="18" t="s">
        <v>137</v>
      </c>
      <c r="C688" s="19" t="s">
        <v>19</v>
      </c>
      <c r="D688" s="115">
        <v>191.8964003876804</v>
      </c>
      <c r="E688" s="115">
        <v>110.00000074205752</v>
      </c>
      <c r="F688" s="116">
        <v>191.8964003876804</v>
      </c>
    </row>
    <row r="689" spans="1:6" s="1" customFormat="1" ht="34.5">
      <c r="A689" s="12" t="s">
        <v>56</v>
      </c>
      <c r="B689" s="13" t="s">
        <v>138</v>
      </c>
      <c r="C689" s="14" t="s">
        <v>57</v>
      </c>
      <c r="D689" s="115">
        <v>890974.985</v>
      </c>
      <c r="E689" s="115">
        <v>823409.241</v>
      </c>
      <c r="F689" s="116">
        <v>890974.985</v>
      </c>
    </row>
    <row r="690" spans="1:6" s="1" customFormat="1" ht="18.75">
      <c r="A690" s="12" t="s">
        <v>24</v>
      </c>
      <c r="B690" s="13" t="s">
        <v>139</v>
      </c>
      <c r="C690" s="14" t="s">
        <v>23</v>
      </c>
      <c r="D690" s="115"/>
      <c r="E690" s="115"/>
      <c r="F690" s="116"/>
    </row>
    <row r="691" spans="1:6" s="1" customFormat="1" ht="47.25">
      <c r="A691" s="12" t="s">
        <v>25</v>
      </c>
      <c r="B691" s="13" t="s">
        <v>153</v>
      </c>
      <c r="C691" s="14" t="s">
        <v>16</v>
      </c>
      <c r="D691" s="87" t="s">
        <v>208</v>
      </c>
      <c r="E691" s="87" t="s">
        <v>208</v>
      </c>
      <c r="F691" s="87" t="s">
        <v>208</v>
      </c>
    </row>
    <row r="692" spans="1:6" s="1" customFormat="1" ht="63" customHeight="1">
      <c r="A692" s="12" t="s">
        <v>26</v>
      </c>
      <c r="B692" s="13" t="s">
        <v>154</v>
      </c>
      <c r="C692" s="14"/>
      <c r="D692" s="87" t="s">
        <v>209</v>
      </c>
      <c r="E692" s="87" t="s">
        <v>209</v>
      </c>
      <c r="F692" s="87" t="s">
        <v>209</v>
      </c>
    </row>
    <row r="693" spans="1:6" s="1" customFormat="1" ht="34.5">
      <c r="A693" s="12" t="s">
        <v>27</v>
      </c>
      <c r="B693" s="13" t="s">
        <v>140</v>
      </c>
      <c r="C693" s="14" t="s">
        <v>21</v>
      </c>
      <c r="D693" s="115"/>
      <c r="E693" s="115"/>
      <c r="F693" s="116"/>
    </row>
    <row r="694" spans="1:6" s="1" customFormat="1" ht="15.75">
      <c r="A694" s="12" t="s">
        <v>28</v>
      </c>
      <c r="B694" s="13" t="s">
        <v>29</v>
      </c>
      <c r="C694" s="14" t="s">
        <v>6</v>
      </c>
      <c r="D694" s="115">
        <v>601477.4883597433</v>
      </c>
      <c r="E694" s="115">
        <v>739966.977341535</v>
      </c>
      <c r="F694" s="116">
        <v>808808.3188183475</v>
      </c>
    </row>
    <row r="695" spans="1:8" s="1" customFormat="1" ht="50.25">
      <c r="A695" s="12" t="s">
        <v>30</v>
      </c>
      <c r="B695" s="13" t="s">
        <v>155</v>
      </c>
      <c r="C695" s="14" t="s">
        <v>6</v>
      </c>
      <c r="D695" s="115">
        <v>202659.32927064504</v>
      </c>
      <c r="E695" s="115">
        <v>335084.37735343486</v>
      </c>
      <c r="F695" s="116">
        <v>350336.5013035091</v>
      </c>
      <c r="H695" s="224"/>
    </row>
    <row r="696" spans="1:8" s="1" customFormat="1" ht="15.75">
      <c r="A696" s="12"/>
      <c r="B696" s="13" t="s">
        <v>60</v>
      </c>
      <c r="C696" s="14"/>
      <c r="D696" s="115"/>
      <c r="E696" s="115"/>
      <c r="F696" s="116"/>
      <c r="H696" s="224"/>
    </row>
    <row r="697" spans="1:6" s="1" customFormat="1" ht="15.75">
      <c r="A697" s="12"/>
      <c r="B697" s="13" t="s">
        <v>31</v>
      </c>
      <c r="C697" s="14"/>
      <c r="D697" s="115">
        <v>115360.30492310642</v>
      </c>
      <c r="E697" s="115">
        <v>161563.40538126635</v>
      </c>
      <c r="F697" s="116">
        <v>168917.33398724342</v>
      </c>
    </row>
    <row r="698" spans="1:6" s="1" customFormat="1" ht="15.75">
      <c r="A698" s="12"/>
      <c r="B698" s="13" t="s">
        <v>32</v>
      </c>
      <c r="C698" s="14"/>
      <c r="D698" s="115">
        <v>16471.507933552508</v>
      </c>
      <c r="E698" s="115">
        <v>38008.896306858725</v>
      </c>
      <c r="F698" s="116">
        <v>39738.958316711825</v>
      </c>
    </row>
    <row r="699" spans="1:6" s="1" customFormat="1" ht="15.75">
      <c r="A699" s="12"/>
      <c r="B699" s="13" t="s">
        <v>33</v>
      </c>
      <c r="C699" s="14"/>
      <c r="D699" s="115">
        <v>10455.043630686785</v>
      </c>
      <c r="E699" s="115">
        <v>26231.118120177594</v>
      </c>
      <c r="F699" s="116">
        <v>27425.087567996034</v>
      </c>
    </row>
    <row r="700" spans="1:6" s="1" customFormat="1" ht="18.75">
      <c r="A700" s="12" t="s">
        <v>34</v>
      </c>
      <c r="B700" s="13" t="s">
        <v>142</v>
      </c>
      <c r="C700" s="14" t="s">
        <v>6</v>
      </c>
      <c r="D700" s="115">
        <v>366937.1276630362</v>
      </c>
      <c r="E700" s="115">
        <v>419481.4098123694</v>
      </c>
      <c r="F700" s="116">
        <v>416886.68447073945</v>
      </c>
    </row>
    <row r="701" spans="1:6" s="1" customFormat="1" ht="31.5">
      <c r="A701" s="12" t="s">
        <v>35</v>
      </c>
      <c r="B701" s="13" t="s">
        <v>61</v>
      </c>
      <c r="C701" s="14" t="s">
        <v>6</v>
      </c>
      <c r="D701" s="115"/>
      <c r="E701" s="115">
        <v>-43261.3</v>
      </c>
      <c r="F701" s="116">
        <v>7181.394654692818</v>
      </c>
    </row>
    <row r="702" spans="1:6" s="1" customFormat="1" ht="31.5">
      <c r="A702" s="12" t="s">
        <v>36</v>
      </c>
      <c r="B702" s="13" t="s">
        <v>64</v>
      </c>
      <c r="C702" s="14" t="s">
        <v>6</v>
      </c>
      <c r="D702" s="89"/>
      <c r="E702" s="89"/>
      <c r="F702" s="117"/>
    </row>
    <row r="703" spans="1:6" s="1" customFormat="1" ht="15.75">
      <c r="A703" s="12" t="s">
        <v>37</v>
      </c>
      <c r="B703" s="13" t="s">
        <v>38</v>
      </c>
      <c r="C703" s="14"/>
      <c r="D703" s="89"/>
      <c r="E703" s="89"/>
      <c r="F703" s="117"/>
    </row>
    <row r="704" spans="1:6" s="1" customFormat="1" ht="15.75">
      <c r="A704" s="12"/>
      <c r="B704" s="20" t="s">
        <v>39</v>
      </c>
      <c r="C704" s="14"/>
      <c r="D704" s="89"/>
      <c r="E704" s="89"/>
      <c r="F704" s="117"/>
    </row>
    <row r="705" spans="1:6" s="1" customFormat="1" ht="18.75">
      <c r="A705" s="12"/>
      <c r="B705" s="13" t="s">
        <v>143</v>
      </c>
      <c r="C705" s="14" t="s">
        <v>40</v>
      </c>
      <c r="D705" s="89">
        <v>6526.397</v>
      </c>
      <c r="E705" s="89">
        <v>6418.986</v>
      </c>
      <c r="F705" s="117">
        <v>6551.299999999999</v>
      </c>
    </row>
    <row r="706" spans="1:6" s="1" customFormat="1" ht="18.75">
      <c r="A706" s="12"/>
      <c r="B706" s="13" t="s">
        <v>144</v>
      </c>
      <c r="C706" s="14" t="s">
        <v>41</v>
      </c>
      <c r="D706" s="115">
        <v>31.052252762227774</v>
      </c>
      <c r="E706" s="115">
        <v>52.202073248552786</v>
      </c>
      <c r="F706" s="116">
        <v>53.4758752161417</v>
      </c>
    </row>
    <row r="707" spans="1:6" s="1" customFormat="1" ht="15.75">
      <c r="A707" s="12" t="s">
        <v>42</v>
      </c>
      <c r="B707" s="13" t="s">
        <v>43</v>
      </c>
      <c r="C707" s="14"/>
      <c r="D707" s="89"/>
      <c r="E707" s="89"/>
      <c r="F707" s="117"/>
    </row>
    <row r="708" spans="1:6" s="1" customFormat="1" ht="15.75">
      <c r="A708" s="12" t="s">
        <v>44</v>
      </c>
      <c r="B708" s="13" t="s">
        <v>45</v>
      </c>
      <c r="C708" s="14" t="s">
        <v>46</v>
      </c>
      <c r="D708" s="115">
        <v>139</v>
      </c>
      <c r="E708" s="115">
        <v>177</v>
      </c>
      <c r="F708" s="116">
        <v>177</v>
      </c>
    </row>
    <row r="709" spans="1:6" s="1" customFormat="1" ht="31.5">
      <c r="A709" s="12" t="s">
        <v>47</v>
      </c>
      <c r="B709" s="13" t="s">
        <v>48</v>
      </c>
      <c r="C709" s="14" t="s">
        <v>62</v>
      </c>
      <c r="D709" s="115">
        <v>69.1608542704475</v>
      </c>
      <c r="E709" s="115">
        <v>76.0656334186753</v>
      </c>
      <c r="F709" s="116">
        <v>79.52793502224266</v>
      </c>
    </row>
    <row r="710" spans="1:6" s="1" customFormat="1" ht="15.75">
      <c r="A710" s="12" t="s">
        <v>49</v>
      </c>
      <c r="B710" s="13" t="s">
        <v>50</v>
      </c>
      <c r="C710" s="14"/>
      <c r="D710" s="115"/>
      <c r="E710" s="115"/>
      <c r="F710" s="116"/>
    </row>
    <row r="711" spans="1:6" s="1" customFormat="1" ht="15.75">
      <c r="A711" s="12"/>
      <c r="B711" s="20" t="s">
        <v>39</v>
      </c>
      <c r="C711" s="14"/>
      <c r="D711" s="115"/>
      <c r="E711" s="115"/>
      <c r="F711" s="116"/>
    </row>
    <row r="712" spans="1:6" s="1" customFormat="1" ht="15.75">
      <c r="A712" s="12"/>
      <c r="B712" s="13" t="s">
        <v>51</v>
      </c>
      <c r="C712" s="14" t="s">
        <v>6</v>
      </c>
      <c r="D712" s="115">
        <v>1000</v>
      </c>
      <c r="E712" s="115">
        <v>1000</v>
      </c>
      <c r="F712" s="116">
        <v>1000</v>
      </c>
    </row>
    <row r="713" spans="1:6" s="1" customFormat="1" ht="16.5" thickBot="1">
      <c r="A713" s="21"/>
      <c r="B713" s="22" t="s">
        <v>52</v>
      </c>
      <c r="C713" s="23" t="s">
        <v>6</v>
      </c>
      <c r="D713" s="225"/>
      <c r="E713" s="225"/>
      <c r="F713" s="226"/>
    </row>
    <row r="714" spans="1:6" s="1" customFormat="1" ht="21" thickBot="1">
      <c r="A714" s="704" t="s">
        <v>213</v>
      </c>
      <c r="B714" s="719"/>
      <c r="C714" s="719"/>
      <c r="D714" s="719"/>
      <c r="E714" s="719"/>
      <c r="F714" s="720"/>
    </row>
    <row r="715" spans="1:6" s="1" customFormat="1" ht="21" thickBot="1">
      <c r="A715" s="721" t="s">
        <v>214</v>
      </c>
      <c r="B715" s="722"/>
      <c r="C715" s="722"/>
      <c r="D715" s="722"/>
      <c r="E715" s="722"/>
      <c r="F715" s="723"/>
    </row>
    <row r="716" spans="1:6" s="1" customFormat="1" ht="35.25" thickBot="1">
      <c r="A716" s="9" t="s">
        <v>53</v>
      </c>
      <c r="B716" s="10" t="s">
        <v>0</v>
      </c>
      <c r="C716" s="10" t="s">
        <v>1</v>
      </c>
      <c r="D716" s="10" t="s">
        <v>55</v>
      </c>
      <c r="E716" s="10" t="s">
        <v>134</v>
      </c>
      <c r="F716" s="11" t="s">
        <v>54</v>
      </c>
    </row>
    <row r="717" spans="1:6" s="1" customFormat="1" ht="16.5" thickBot="1">
      <c r="A717" s="9"/>
      <c r="B717" s="10"/>
      <c r="C717" s="10"/>
      <c r="D717" s="10">
        <v>2017</v>
      </c>
      <c r="E717" s="10">
        <v>2018</v>
      </c>
      <c r="F717" s="11">
        <v>2019</v>
      </c>
    </row>
    <row r="718" spans="1:6" s="1" customFormat="1" ht="15.75">
      <c r="A718" s="219" t="s">
        <v>2</v>
      </c>
      <c r="B718" s="220" t="s">
        <v>3</v>
      </c>
      <c r="C718" s="221"/>
      <c r="D718" s="153"/>
      <c r="E718" s="153"/>
      <c r="F718" s="154"/>
    </row>
    <row r="719" spans="1:6" s="1" customFormat="1" ht="15.75">
      <c r="A719" s="12" t="s">
        <v>4</v>
      </c>
      <c r="B719" s="13" t="s">
        <v>5</v>
      </c>
      <c r="C719" s="14" t="s">
        <v>6</v>
      </c>
      <c r="D719" s="153">
        <v>23721316</v>
      </c>
      <c r="E719" s="153">
        <v>23620349.16528148</v>
      </c>
      <c r="F719" s="154">
        <v>23177894.5398355</v>
      </c>
    </row>
    <row r="720" spans="1:6" s="1" customFormat="1" ht="15.75">
      <c r="A720" s="12" t="s">
        <v>7</v>
      </c>
      <c r="B720" s="13" t="s">
        <v>8</v>
      </c>
      <c r="C720" s="14" t="s">
        <v>6</v>
      </c>
      <c r="D720" s="153">
        <v>1617149</v>
      </c>
      <c r="E720" s="153">
        <v>-224974.69979046332</v>
      </c>
      <c r="F720" s="154">
        <v>-131444.42722032894</v>
      </c>
    </row>
    <row r="721" spans="1:6" s="1" customFormat="1" ht="15.75">
      <c r="A721" s="12" t="s">
        <v>9</v>
      </c>
      <c r="B721" s="13" t="s">
        <v>10</v>
      </c>
      <c r="C721" s="14" t="s">
        <v>6</v>
      </c>
      <c r="D721" s="153">
        <v>2390655</v>
      </c>
      <c r="E721" s="153">
        <v>444133.36172148935</v>
      </c>
      <c r="F721" s="154">
        <v>314062.789079671</v>
      </c>
    </row>
    <row r="722" spans="1:6" s="1" customFormat="1" ht="15.75">
      <c r="A722" s="12" t="s">
        <v>11</v>
      </c>
      <c r="B722" s="13" t="s">
        <v>12</v>
      </c>
      <c r="C722" s="14" t="s">
        <v>6</v>
      </c>
      <c r="D722" s="153">
        <v>1537900</v>
      </c>
      <c r="E722" s="153">
        <v>176426.01320762932</v>
      </c>
      <c r="F722" s="154">
        <v>46355.789079671005</v>
      </c>
    </row>
    <row r="723" spans="1:6" s="1" customFormat="1" ht="15.75">
      <c r="A723" s="12" t="s">
        <v>13</v>
      </c>
      <c r="B723" s="13" t="s">
        <v>14</v>
      </c>
      <c r="C723" s="14"/>
      <c r="D723" s="153"/>
      <c r="E723" s="153"/>
      <c r="F723" s="154"/>
    </row>
    <row r="724" spans="1:6" s="1" customFormat="1" ht="47.25">
      <c r="A724" s="12" t="s">
        <v>15</v>
      </c>
      <c r="B724" s="13" t="s">
        <v>59</v>
      </c>
      <c r="C724" s="14" t="s">
        <v>16</v>
      </c>
      <c r="D724" s="89"/>
      <c r="E724" s="89"/>
      <c r="F724" s="117"/>
    </row>
    <row r="725" spans="1:6" s="1" customFormat="1" ht="31.5">
      <c r="A725" s="12" t="s">
        <v>17</v>
      </c>
      <c r="B725" s="13" t="s">
        <v>58</v>
      </c>
      <c r="C725" s="14"/>
      <c r="D725" s="89"/>
      <c r="E725" s="89"/>
      <c r="F725" s="117"/>
    </row>
    <row r="726" spans="1:6" s="1" customFormat="1" ht="18.75">
      <c r="A726" s="12" t="s">
        <v>18</v>
      </c>
      <c r="B726" s="13" t="s">
        <v>135</v>
      </c>
      <c r="C726" s="14" t="s">
        <v>19</v>
      </c>
      <c r="D726" s="89"/>
      <c r="E726" s="89"/>
      <c r="F726" s="117"/>
    </row>
    <row r="727" spans="1:6" s="1" customFormat="1" ht="18.75">
      <c r="A727" s="12" t="s">
        <v>20</v>
      </c>
      <c r="B727" s="13" t="s">
        <v>136</v>
      </c>
      <c r="C727" s="14" t="s">
        <v>21</v>
      </c>
      <c r="D727" s="89"/>
      <c r="E727" s="89"/>
      <c r="F727" s="117"/>
    </row>
    <row r="728" spans="1:6" s="1" customFormat="1" ht="18.75">
      <c r="A728" s="17" t="s">
        <v>22</v>
      </c>
      <c r="B728" s="18" t="s">
        <v>137</v>
      </c>
      <c r="C728" s="19" t="s">
        <v>19</v>
      </c>
      <c r="D728" s="161">
        <v>4.3520019786910185</v>
      </c>
      <c r="E728" s="161">
        <v>3.81</v>
      </c>
      <c r="F728" s="157">
        <v>2.099228006088279</v>
      </c>
    </row>
    <row r="729" spans="1:6" s="1" customFormat="1" ht="31.5">
      <c r="A729" s="12" t="s">
        <v>187</v>
      </c>
      <c r="B729" s="13" t="s">
        <v>222</v>
      </c>
      <c r="C729" s="14" t="s">
        <v>57</v>
      </c>
      <c r="D729" s="161">
        <v>28592.652999999995</v>
      </c>
      <c r="E729" s="161">
        <v>24965</v>
      </c>
      <c r="F729" s="157">
        <v>13791.927999999993</v>
      </c>
    </row>
    <row r="730" spans="1:6" s="1" customFormat="1" ht="18.75">
      <c r="A730" s="12" t="s">
        <v>24</v>
      </c>
      <c r="B730" s="13" t="s">
        <v>139</v>
      </c>
      <c r="C730" s="14" t="s">
        <v>23</v>
      </c>
      <c r="D730" s="161"/>
      <c r="E730" s="161"/>
      <c r="F730" s="157"/>
    </row>
    <row r="731" spans="1:6" s="1" customFormat="1" ht="47.25">
      <c r="A731" s="12" t="s">
        <v>25</v>
      </c>
      <c r="B731" s="13" t="s">
        <v>153</v>
      </c>
      <c r="C731" s="14" t="s">
        <v>16</v>
      </c>
      <c r="D731" s="161" t="s">
        <v>215</v>
      </c>
      <c r="E731" s="161" t="s">
        <v>216</v>
      </c>
      <c r="F731" s="157" t="s">
        <v>216</v>
      </c>
    </row>
    <row r="732" spans="1:6" s="1" customFormat="1" ht="31.5">
      <c r="A732" s="12" t="s">
        <v>26</v>
      </c>
      <c r="B732" s="13" t="s">
        <v>154</v>
      </c>
      <c r="C732" s="14"/>
      <c r="D732" s="87" t="s">
        <v>217</v>
      </c>
      <c r="E732" s="87" t="s">
        <v>217</v>
      </c>
      <c r="F732" s="112" t="s">
        <v>218</v>
      </c>
    </row>
    <row r="733" spans="1:6" s="1" customFormat="1" ht="34.5">
      <c r="A733" s="12" t="s">
        <v>27</v>
      </c>
      <c r="B733" s="13" t="s">
        <v>140</v>
      </c>
      <c r="C733" s="14" t="s">
        <v>21</v>
      </c>
      <c r="D733" s="161"/>
      <c r="E733" s="161"/>
      <c r="F733" s="157"/>
    </row>
    <row r="734" spans="1:6" s="1" customFormat="1" ht="15.75">
      <c r="A734" s="12" t="s">
        <v>28</v>
      </c>
      <c r="B734" s="13" t="s">
        <v>29</v>
      </c>
      <c r="C734" s="14" t="s">
        <v>6</v>
      </c>
      <c r="D734" s="229">
        <v>64605.793639999996</v>
      </c>
      <c r="E734" s="161">
        <v>28777.10998245087</v>
      </c>
      <c r="F734" s="157">
        <v>70763.87059366223</v>
      </c>
    </row>
    <row r="735" spans="1:6" s="1" customFormat="1" ht="50.25">
      <c r="A735" s="12" t="s">
        <v>30</v>
      </c>
      <c r="B735" s="13" t="s">
        <v>155</v>
      </c>
      <c r="C735" s="14" t="s">
        <v>6</v>
      </c>
      <c r="D735" s="229">
        <v>48393.424056159995</v>
      </c>
      <c r="E735" s="229">
        <v>15412.243616871448</v>
      </c>
      <c r="F735" s="157">
        <v>15516.279976869622</v>
      </c>
    </row>
    <row r="736" spans="1:6" s="1" customFormat="1" ht="15.75">
      <c r="A736" s="12"/>
      <c r="B736" s="13" t="s">
        <v>60</v>
      </c>
      <c r="C736" s="14"/>
      <c r="D736" s="230"/>
      <c r="E736" s="161"/>
      <c r="F736" s="157"/>
    </row>
    <row r="737" spans="1:6" s="1" customFormat="1" ht="15.75">
      <c r="A737" s="12"/>
      <c r="B737" s="13" t="s">
        <v>31</v>
      </c>
      <c r="C737" s="14"/>
      <c r="D737" s="229">
        <v>3026.72521</v>
      </c>
      <c r="E737" s="161"/>
      <c r="F737" s="157">
        <v>0</v>
      </c>
    </row>
    <row r="738" spans="1:6" s="1" customFormat="1" ht="15.75">
      <c r="A738" s="12"/>
      <c r="B738" s="13" t="s">
        <v>32</v>
      </c>
      <c r="C738" s="14"/>
      <c r="D738" s="229">
        <v>33734.63886</v>
      </c>
      <c r="E738" s="161">
        <v>4406.2199355977955</v>
      </c>
      <c r="F738" s="157">
        <v>4418.966955662207</v>
      </c>
    </row>
    <row r="739" spans="1:6" s="1" customFormat="1" ht="15.75">
      <c r="A739" s="12"/>
      <c r="B739" s="13" t="s">
        <v>33</v>
      </c>
      <c r="C739" s="14"/>
      <c r="D739" s="229">
        <v>360.68976000000004</v>
      </c>
      <c r="E739" s="161">
        <v>150.1631573354008</v>
      </c>
      <c r="F739" s="157">
        <v>150.5975734125524</v>
      </c>
    </row>
    <row r="740" spans="1:6" s="1" customFormat="1" ht="18.75">
      <c r="A740" s="12" t="s">
        <v>34</v>
      </c>
      <c r="B740" s="13" t="s">
        <v>142</v>
      </c>
      <c r="C740" s="14" t="s">
        <v>6</v>
      </c>
      <c r="D740" s="229">
        <v>16212.36958384</v>
      </c>
      <c r="E740" s="229">
        <v>10541.5641494624</v>
      </c>
      <c r="F740" s="157">
        <v>14416.133242074426</v>
      </c>
    </row>
    <row r="741" spans="1:6" s="1" customFormat="1" ht="31.5">
      <c r="A741" s="12" t="s">
        <v>35</v>
      </c>
      <c r="B741" s="13" t="s">
        <v>61</v>
      </c>
      <c r="C741" s="14" t="s">
        <v>6</v>
      </c>
      <c r="D741" s="161"/>
      <c r="E741" s="231"/>
      <c r="F741" s="157">
        <v>4782.165761473725</v>
      </c>
    </row>
    <row r="742" spans="1:6" s="1" customFormat="1" ht="31.5">
      <c r="A742" s="12" t="s">
        <v>36</v>
      </c>
      <c r="B742" s="13" t="s">
        <v>64</v>
      </c>
      <c r="C742" s="14" t="s">
        <v>6</v>
      </c>
      <c r="D742" s="161"/>
      <c r="E742" s="230"/>
      <c r="F742" s="157"/>
    </row>
    <row r="743" spans="1:6" s="1" customFormat="1" ht="15.75">
      <c r="A743" s="12" t="s">
        <v>37</v>
      </c>
      <c r="B743" s="13" t="s">
        <v>38</v>
      </c>
      <c r="C743" s="14"/>
      <c r="D743" s="161"/>
      <c r="E743" s="230"/>
      <c r="F743" s="157"/>
    </row>
    <row r="744" spans="1:6" s="1" customFormat="1" ht="15.75">
      <c r="A744" s="12"/>
      <c r="B744" s="20" t="s">
        <v>39</v>
      </c>
      <c r="C744" s="14"/>
      <c r="D744" s="161"/>
      <c r="E744" s="230"/>
      <c r="F744" s="157"/>
    </row>
    <row r="745" spans="1:6" s="1" customFormat="1" ht="18.75">
      <c r="A745" s="12"/>
      <c r="B745" s="13" t="s">
        <v>143</v>
      </c>
      <c r="C745" s="14" t="s">
        <v>40</v>
      </c>
      <c r="D745" s="161">
        <v>1122.7280000000003</v>
      </c>
      <c r="E745" s="229">
        <v>1122.7280000000003</v>
      </c>
      <c r="F745" s="157">
        <v>1122.7280000000003</v>
      </c>
    </row>
    <row r="746" spans="1:6" s="1" customFormat="1" ht="18.75">
      <c r="A746" s="12"/>
      <c r="B746" s="13" t="s">
        <v>144</v>
      </c>
      <c r="C746" s="14" t="s">
        <v>41</v>
      </c>
      <c r="D746" s="161">
        <v>43.10342670367176</v>
      </c>
      <c r="E746" s="229">
        <v>13.727495543775023</v>
      </c>
      <c r="F746" s="232">
        <v>13.820159448120664</v>
      </c>
    </row>
    <row r="747" spans="1:6" s="1" customFormat="1" ht="15.75">
      <c r="A747" s="12" t="s">
        <v>42</v>
      </c>
      <c r="B747" s="13" t="s">
        <v>43</v>
      </c>
      <c r="C747" s="14"/>
      <c r="D747" s="161"/>
      <c r="E747" s="230"/>
      <c r="F747" s="157"/>
    </row>
    <row r="748" spans="1:6" s="1" customFormat="1" ht="15.75">
      <c r="A748" s="12" t="s">
        <v>44</v>
      </c>
      <c r="B748" s="13" t="s">
        <v>45</v>
      </c>
      <c r="C748" s="14" t="s">
        <v>46</v>
      </c>
      <c r="D748" s="161">
        <v>5.194977941113335</v>
      </c>
      <c r="E748" s="230">
        <v>0</v>
      </c>
      <c r="F748" s="157">
        <v>5.194977941113335</v>
      </c>
    </row>
    <row r="749" spans="1:6" s="1" customFormat="1" ht="31.5">
      <c r="A749" s="12" t="s">
        <v>47</v>
      </c>
      <c r="B749" s="13" t="s">
        <v>48</v>
      </c>
      <c r="C749" s="14" t="s">
        <v>62</v>
      </c>
      <c r="D749" s="233">
        <v>48552.1023751024</v>
      </c>
      <c r="E749" s="234">
        <v>0</v>
      </c>
      <c r="F749" s="157">
        <v>53528.692868550395</v>
      </c>
    </row>
    <row r="750" spans="1:6" s="1" customFormat="1" ht="15.75">
      <c r="A750" s="12" t="s">
        <v>49</v>
      </c>
      <c r="B750" s="13" t="s">
        <v>50</v>
      </c>
      <c r="C750" s="14"/>
      <c r="D750" s="87"/>
      <c r="E750" s="87"/>
      <c r="F750" s="112"/>
    </row>
    <row r="751" spans="1:6" s="1" customFormat="1" ht="15.75">
      <c r="A751" s="12"/>
      <c r="B751" s="20" t="s">
        <v>39</v>
      </c>
      <c r="C751" s="14"/>
      <c r="D751" s="161"/>
      <c r="E751" s="161"/>
      <c r="F751" s="157"/>
    </row>
    <row r="752" spans="1:6" s="1" customFormat="1" ht="15.75">
      <c r="A752" s="12"/>
      <c r="B752" s="13" t="s">
        <v>51</v>
      </c>
      <c r="C752" s="14" t="s">
        <v>6</v>
      </c>
      <c r="D752" s="161">
        <v>1000</v>
      </c>
      <c r="E752" s="161">
        <v>1000</v>
      </c>
      <c r="F752" s="157">
        <v>1000</v>
      </c>
    </row>
    <row r="753" spans="1:6" s="1" customFormat="1" ht="16.5" thickBot="1">
      <c r="A753" s="21"/>
      <c r="B753" s="22" t="s">
        <v>52</v>
      </c>
      <c r="C753" s="23" t="s">
        <v>6</v>
      </c>
      <c r="D753" s="97"/>
      <c r="E753" s="97"/>
      <c r="F753" s="98"/>
    </row>
    <row r="754" spans="1:6" s="1" customFormat="1" ht="16.5" thickBot="1">
      <c r="A754" s="235"/>
      <c r="B754" s="236"/>
      <c r="C754" s="236"/>
      <c r="D754" s="236"/>
      <c r="E754" s="236"/>
      <c r="F754" s="237"/>
    </row>
    <row r="755" spans="1:6" s="1" customFormat="1" ht="21" thickBot="1">
      <c r="A755" s="721" t="s">
        <v>219</v>
      </c>
      <c r="B755" s="722"/>
      <c r="C755" s="722"/>
      <c r="D755" s="722"/>
      <c r="E755" s="722"/>
      <c r="F755" s="723"/>
    </row>
    <row r="756" spans="1:6" s="1" customFormat="1" ht="35.25" thickBot="1">
      <c r="A756" s="9" t="s">
        <v>53</v>
      </c>
      <c r="B756" s="10" t="s">
        <v>0</v>
      </c>
      <c r="C756" s="10" t="s">
        <v>1</v>
      </c>
      <c r="D756" s="10" t="s">
        <v>55</v>
      </c>
      <c r="E756" s="10" t="s">
        <v>134</v>
      </c>
      <c r="F756" s="11" t="s">
        <v>54</v>
      </c>
    </row>
    <row r="757" spans="1:6" s="1" customFormat="1" ht="16.5" thickBot="1">
      <c r="A757" s="9"/>
      <c r="B757" s="10"/>
      <c r="C757" s="10"/>
      <c r="D757" s="10">
        <v>2017</v>
      </c>
      <c r="E757" s="10">
        <v>2018</v>
      </c>
      <c r="F757" s="11">
        <v>2019</v>
      </c>
    </row>
    <row r="758" spans="1:6" s="1" customFormat="1" ht="15.75">
      <c r="A758" s="24" t="s">
        <v>2</v>
      </c>
      <c r="B758" s="25" t="s">
        <v>3</v>
      </c>
      <c r="C758" s="26"/>
      <c r="D758" s="238"/>
      <c r="E758" s="153"/>
      <c r="F758" s="239"/>
    </row>
    <row r="759" spans="1:6" s="1" customFormat="1" ht="15.75">
      <c r="A759" s="12" t="s">
        <v>4</v>
      </c>
      <c r="B759" s="13" t="s">
        <v>5</v>
      </c>
      <c r="C759" s="14" t="s">
        <v>6</v>
      </c>
      <c r="D759" s="153">
        <v>23721316</v>
      </c>
      <c r="E759" s="153">
        <v>23620349.16528148</v>
      </c>
      <c r="F759" s="154">
        <v>23177894.5398355</v>
      </c>
    </row>
    <row r="760" spans="1:6" s="1" customFormat="1" ht="15.75">
      <c r="A760" s="12" t="s">
        <v>7</v>
      </c>
      <c r="B760" s="13" t="s">
        <v>8</v>
      </c>
      <c r="C760" s="14" t="s">
        <v>6</v>
      </c>
      <c r="D760" s="153">
        <v>1617149</v>
      </c>
      <c r="E760" s="153">
        <v>-224974.69979046332</v>
      </c>
      <c r="F760" s="153">
        <v>-131444.42722032894</v>
      </c>
    </row>
    <row r="761" spans="1:6" s="1" customFormat="1" ht="15.75">
      <c r="A761" s="12" t="s">
        <v>9</v>
      </c>
      <c r="B761" s="13" t="s">
        <v>10</v>
      </c>
      <c r="C761" s="14" t="s">
        <v>6</v>
      </c>
      <c r="D761" s="153">
        <v>2390655</v>
      </c>
      <c r="E761" s="153">
        <v>444133.36172148935</v>
      </c>
      <c r="F761" s="154">
        <v>314062.789079671</v>
      </c>
    </row>
    <row r="762" spans="1:6" s="1" customFormat="1" ht="15.75">
      <c r="A762" s="12" t="s">
        <v>11</v>
      </c>
      <c r="B762" s="13" t="s">
        <v>12</v>
      </c>
      <c r="C762" s="14" t="s">
        <v>6</v>
      </c>
      <c r="D762" s="153">
        <v>1537900</v>
      </c>
      <c r="E762" s="153">
        <v>176426.01320762932</v>
      </c>
      <c r="F762" s="154">
        <v>46355.789079671005</v>
      </c>
    </row>
    <row r="763" spans="1:6" s="1" customFormat="1" ht="15.75">
      <c r="A763" s="12" t="s">
        <v>13</v>
      </c>
      <c r="B763" s="13" t="s">
        <v>14</v>
      </c>
      <c r="C763" s="14"/>
      <c r="D763" s="153"/>
      <c r="E763" s="153"/>
      <c r="F763" s="154"/>
    </row>
    <row r="764" spans="1:6" s="1" customFormat="1" ht="47.25">
      <c r="A764" s="12" t="s">
        <v>15</v>
      </c>
      <c r="B764" s="13" t="s">
        <v>59</v>
      </c>
      <c r="C764" s="14" t="s">
        <v>16</v>
      </c>
      <c r="D764" s="89"/>
      <c r="E764" s="89"/>
      <c r="F764" s="117"/>
    </row>
    <row r="765" spans="1:6" s="1" customFormat="1" ht="31.5">
      <c r="A765" s="12" t="s">
        <v>17</v>
      </c>
      <c r="B765" s="13" t="s">
        <v>58</v>
      </c>
      <c r="C765" s="14"/>
      <c r="D765" s="89"/>
      <c r="E765" s="89"/>
      <c r="F765" s="117"/>
    </row>
    <row r="766" spans="1:6" s="1" customFormat="1" ht="18.75">
      <c r="A766" s="12" t="s">
        <v>18</v>
      </c>
      <c r="B766" s="13" t="s">
        <v>135</v>
      </c>
      <c r="C766" s="14" t="s">
        <v>19</v>
      </c>
      <c r="D766" s="89"/>
      <c r="E766" s="89"/>
      <c r="F766" s="117"/>
    </row>
    <row r="767" spans="1:6" s="1" customFormat="1" ht="18.75">
      <c r="A767" s="12" t="s">
        <v>20</v>
      </c>
      <c r="B767" s="13" t="s">
        <v>136</v>
      </c>
      <c r="C767" s="14" t="s">
        <v>21</v>
      </c>
      <c r="D767" s="89"/>
      <c r="E767" s="89"/>
      <c r="F767" s="117"/>
    </row>
    <row r="768" spans="1:6" s="1" customFormat="1" ht="18.75">
      <c r="A768" s="17" t="s">
        <v>22</v>
      </c>
      <c r="B768" s="18" t="s">
        <v>137</v>
      </c>
      <c r="C768" s="19" t="s">
        <v>19</v>
      </c>
      <c r="D768" s="161">
        <v>2.517827701674277</v>
      </c>
      <c r="E768" s="161">
        <v>2.6</v>
      </c>
      <c r="F768" s="157">
        <v>2.5178278538812786</v>
      </c>
    </row>
    <row r="769" spans="1:6" s="1" customFormat="1" ht="34.5">
      <c r="A769" s="12" t="s">
        <v>56</v>
      </c>
      <c r="B769" s="13" t="s">
        <v>138</v>
      </c>
      <c r="C769" s="14" t="s">
        <v>57</v>
      </c>
      <c r="D769" s="161">
        <v>16542.127999999997</v>
      </c>
      <c r="E769" s="161">
        <v>17041.6</v>
      </c>
      <c r="F769" s="157">
        <v>16542.129</v>
      </c>
    </row>
    <row r="770" spans="1:6" s="1" customFormat="1" ht="18.75">
      <c r="A770" s="12" t="s">
        <v>24</v>
      </c>
      <c r="B770" s="13" t="s">
        <v>139</v>
      </c>
      <c r="C770" s="14" t="s">
        <v>23</v>
      </c>
      <c r="D770" s="161"/>
      <c r="E770" s="161"/>
      <c r="F770" s="157"/>
    </row>
    <row r="771" spans="1:6" s="1" customFormat="1" ht="34.5">
      <c r="A771" s="12" t="s">
        <v>25</v>
      </c>
      <c r="B771" s="13" t="s">
        <v>153</v>
      </c>
      <c r="C771" s="14" t="s">
        <v>16</v>
      </c>
      <c r="D771" s="161" t="s">
        <v>220</v>
      </c>
      <c r="E771" s="161" t="s">
        <v>220</v>
      </c>
      <c r="F771" s="157" t="s">
        <v>216</v>
      </c>
    </row>
    <row r="772" spans="1:6" s="1" customFormat="1" ht="31.5">
      <c r="A772" s="12" t="s">
        <v>26</v>
      </c>
      <c r="B772" s="13" t="s">
        <v>154</v>
      </c>
      <c r="C772" s="14"/>
      <c r="D772" s="87" t="s">
        <v>217</v>
      </c>
      <c r="E772" s="87" t="s">
        <v>217</v>
      </c>
      <c r="F772" s="112" t="s">
        <v>218</v>
      </c>
    </row>
    <row r="773" spans="1:6" s="1" customFormat="1" ht="34.5">
      <c r="A773" s="12" t="s">
        <v>27</v>
      </c>
      <c r="B773" s="13" t="s">
        <v>140</v>
      </c>
      <c r="C773" s="14" t="s">
        <v>21</v>
      </c>
      <c r="D773" s="161"/>
      <c r="E773" s="161"/>
      <c r="F773" s="157"/>
    </row>
    <row r="774" spans="1:6" s="1" customFormat="1" ht="15.75">
      <c r="A774" s="12" t="s">
        <v>28</v>
      </c>
      <c r="B774" s="13" t="s">
        <v>29</v>
      </c>
      <c r="C774" s="14" t="s">
        <v>6</v>
      </c>
      <c r="D774" s="229">
        <v>39160.1777</v>
      </c>
      <c r="E774" s="229">
        <v>20039.836338372912</v>
      </c>
      <c r="F774" s="229">
        <v>36643.60488403019</v>
      </c>
    </row>
    <row r="775" spans="1:6" s="1" customFormat="1" ht="50.25">
      <c r="A775" s="12" t="s">
        <v>30</v>
      </c>
      <c r="B775" s="13" t="s">
        <v>155</v>
      </c>
      <c r="C775" s="14" t="s">
        <v>6</v>
      </c>
      <c r="D775" s="229">
        <v>31945.750119999997</v>
      </c>
      <c r="E775" s="229">
        <v>15018.583058372911</v>
      </c>
      <c r="F775" s="229">
        <v>14812.647762171426</v>
      </c>
    </row>
    <row r="776" spans="1:6" s="1" customFormat="1" ht="15.75">
      <c r="A776" s="12"/>
      <c r="B776" s="13" t="s">
        <v>60</v>
      </c>
      <c r="C776" s="14"/>
      <c r="D776" s="230"/>
      <c r="E776" s="229"/>
      <c r="F776" s="157"/>
    </row>
    <row r="777" spans="1:6" s="1" customFormat="1" ht="14.25" customHeight="1">
      <c r="A777" s="12"/>
      <c r="B777" s="13" t="s">
        <v>31</v>
      </c>
      <c r="C777" s="14"/>
      <c r="D777" s="229">
        <v>8747.021420000001</v>
      </c>
      <c r="E777" s="229">
        <v>6218.07</v>
      </c>
      <c r="F777" s="157">
        <v>6037.2485244</v>
      </c>
    </row>
    <row r="778" spans="1:6" s="1" customFormat="1" ht="15.75">
      <c r="A778" s="12"/>
      <c r="B778" s="13" t="s">
        <v>32</v>
      </c>
      <c r="C778" s="14"/>
      <c r="D778" s="229">
        <v>10846.50833</v>
      </c>
      <c r="E778" s="229">
        <v>5390.89</v>
      </c>
      <c r="F778" s="157">
        <v>5169.383605839</v>
      </c>
    </row>
    <row r="779" spans="1:6" s="1" customFormat="1" ht="15.75">
      <c r="A779" s="12"/>
      <c r="B779" s="13" t="s">
        <v>33</v>
      </c>
      <c r="C779" s="14"/>
      <c r="D779" s="229">
        <v>1074.01622</v>
      </c>
      <c r="E779" s="229">
        <v>708.82</v>
      </c>
      <c r="F779" s="157">
        <v>679.6952799056927</v>
      </c>
    </row>
    <row r="780" spans="1:6" s="1" customFormat="1" ht="18.75">
      <c r="A780" s="12" t="s">
        <v>34</v>
      </c>
      <c r="B780" s="13" t="s">
        <v>142</v>
      </c>
      <c r="C780" s="14" t="s">
        <v>6</v>
      </c>
      <c r="D780" s="229">
        <v>7214.427580000001</v>
      </c>
      <c r="E780" s="229">
        <v>5021.25328</v>
      </c>
      <c r="F780" s="157">
        <v>4226.2228285599695</v>
      </c>
    </row>
    <row r="781" spans="1:6" s="1" customFormat="1" ht="31.5">
      <c r="A781" s="12" t="s">
        <v>35</v>
      </c>
      <c r="B781" s="13" t="s">
        <v>61</v>
      </c>
      <c r="C781" s="14" t="s">
        <v>6</v>
      </c>
      <c r="D781" s="161"/>
      <c r="E781" s="240"/>
      <c r="F781" s="157">
        <v>17604.734293298792</v>
      </c>
    </row>
    <row r="782" spans="1:6" s="1" customFormat="1" ht="31.5">
      <c r="A782" s="12" t="s">
        <v>36</v>
      </c>
      <c r="B782" s="13" t="s">
        <v>64</v>
      </c>
      <c r="C782" s="14" t="s">
        <v>6</v>
      </c>
      <c r="D782" s="161"/>
      <c r="E782" s="229">
        <v>0</v>
      </c>
      <c r="F782" s="157"/>
    </row>
    <row r="783" spans="1:6" s="1" customFormat="1" ht="31.5">
      <c r="A783" s="12" t="s">
        <v>37</v>
      </c>
      <c r="B783" s="13" t="s">
        <v>38</v>
      </c>
      <c r="C783" s="14"/>
      <c r="D783" s="161" t="s">
        <v>221</v>
      </c>
      <c r="E783" s="161" t="s">
        <v>221</v>
      </c>
      <c r="F783" s="157"/>
    </row>
    <row r="784" spans="1:6" s="1" customFormat="1" ht="15.75">
      <c r="A784" s="12"/>
      <c r="B784" s="20" t="s">
        <v>39</v>
      </c>
      <c r="C784" s="14"/>
      <c r="D784" s="161"/>
      <c r="E784" s="230"/>
      <c r="F784" s="112"/>
    </row>
    <row r="785" spans="1:6" s="1" customFormat="1" ht="18.75">
      <c r="A785" s="12"/>
      <c r="B785" s="13" t="s">
        <v>143</v>
      </c>
      <c r="C785" s="14" t="s">
        <v>40</v>
      </c>
      <c r="D785" s="161">
        <v>808.1560000000001</v>
      </c>
      <c r="E785" s="229">
        <v>808.1560000000001</v>
      </c>
      <c r="F785" s="157">
        <v>808.1560000000001</v>
      </c>
    </row>
    <row r="786" spans="1:6" s="1" customFormat="1" ht="18.75">
      <c r="A786" s="12"/>
      <c r="B786" s="13" t="s">
        <v>144</v>
      </c>
      <c r="C786" s="14" t="s">
        <v>41</v>
      </c>
      <c r="D786" s="161">
        <v>39.52918758259543</v>
      </c>
      <c r="E786" s="161">
        <v>18.5837673151878</v>
      </c>
      <c r="F786" s="161">
        <v>18.32894609725279</v>
      </c>
    </row>
    <row r="787" spans="1:6" s="1" customFormat="1" ht="15.75">
      <c r="A787" s="12" t="s">
        <v>42</v>
      </c>
      <c r="B787" s="13" t="s">
        <v>43</v>
      </c>
      <c r="C787" s="14"/>
      <c r="D787" s="161"/>
      <c r="E787" s="230"/>
      <c r="F787" s="157"/>
    </row>
    <row r="788" spans="1:6" s="1" customFormat="1" ht="15.75">
      <c r="A788" s="12" t="s">
        <v>44</v>
      </c>
      <c r="B788" s="13" t="s">
        <v>45</v>
      </c>
      <c r="C788" s="14" t="s">
        <v>46</v>
      </c>
      <c r="D788" s="161">
        <v>16</v>
      </c>
      <c r="E788" s="161">
        <v>19.75</v>
      </c>
      <c r="F788" s="157">
        <v>16</v>
      </c>
    </row>
    <row r="789" spans="1:6" s="1" customFormat="1" ht="31.5">
      <c r="A789" s="12" t="s">
        <v>47</v>
      </c>
      <c r="B789" s="13" t="s">
        <v>48</v>
      </c>
      <c r="C789" s="14" t="s">
        <v>62</v>
      </c>
      <c r="D789" s="233">
        <v>48552.1023751024</v>
      </c>
      <c r="E789" s="233">
        <v>26250</v>
      </c>
      <c r="F789" s="157">
        <v>52513.953928910756</v>
      </c>
    </row>
    <row r="790" spans="1:6" s="1" customFormat="1" ht="15.75">
      <c r="A790" s="12" t="s">
        <v>49</v>
      </c>
      <c r="B790" s="13" t="s">
        <v>50</v>
      </c>
      <c r="C790" s="14"/>
      <c r="D790" s="87"/>
      <c r="E790" s="87"/>
      <c r="F790" s="112"/>
    </row>
    <row r="791" spans="1:6" s="1" customFormat="1" ht="15.75">
      <c r="A791" s="12"/>
      <c r="B791" s="20" t="s">
        <v>39</v>
      </c>
      <c r="C791" s="14"/>
      <c r="D791" s="161"/>
      <c r="E791" s="161"/>
      <c r="F791" s="157"/>
    </row>
    <row r="792" spans="1:6" s="1" customFormat="1" ht="15.75">
      <c r="A792" s="12"/>
      <c r="B792" s="13" t="s">
        <v>51</v>
      </c>
      <c r="C792" s="14" t="s">
        <v>6</v>
      </c>
      <c r="D792" s="161">
        <v>1000</v>
      </c>
      <c r="E792" s="161">
        <v>1000</v>
      </c>
      <c r="F792" s="157">
        <v>1000</v>
      </c>
    </row>
    <row r="793" spans="1:6" s="1" customFormat="1" ht="16.5" thickBot="1">
      <c r="A793" s="21"/>
      <c r="B793" s="22" t="s">
        <v>52</v>
      </c>
      <c r="C793" s="23" t="s">
        <v>6</v>
      </c>
      <c r="D793" s="97"/>
      <c r="E793" s="97"/>
      <c r="F793" s="98"/>
    </row>
    <row r="794" spans="1:6" s="1" customFormat="1" ht="21" thickBot="1">
      <c r="A794" s="721" t="s">
        <v>329</v>
      </c>
      <c r="B794" s="722"/>
      <c r="C794" s="722"/>
      <c r="D794" s="722"/>
      <c r="E794" s="722"/>
      <c r="F794" s="723"/>
    </row>
    <row r="795" spans="1:6" s="1" customFormat="1" ht="35.25" thickBot="1">
      <c r="A795" s="9" t="s">
        <v>53</v>
      </c>
      <c r="B795" s="10" t="s">
        <v>0</v>
      </c>
      <c r="C795" s="10" t="s">
        <v>1</v>
      </c>
      <c r="D795" s="10" t="s">
        <v>55</v>
      </c>
      <c r="E795" s="10" t="s">
        <v>134</v>
      </c>
      <c r="F795" s="11" t="s">
        <v>54</v>
      </c>
    </row>
    <row r="796" spans="1:6" s="1" customFormat="1" ht="16.5" thickBot="1">
      <c r="A796" s="9"/>
      <c r="B796" s="10"/>
      <c r="C796" s="10"/>
      <c r="D796" s="10">
        <v>2017</v>
      </c>
      <c r="E796" s="10">
        <v>2018</v>
      </c>
      <c r="F796" s="11">
        <v>2019</v>
      </c>
    </row>
    <row r="797" spans="1:6" s="1" customFormat="1" ht="15.75">
      <c r="A797" s="24" t="s">
        <v>2</v>
      </c>
      <c r="B797" s="25" t="s">
        <v>3</v>
      </c>
      <c r="C797" s="26"/>
      <c r="D797" s="238"/>
      <c r="E797" s="153"/>
      <c r="F797" s="239"/>
    </row>
    <row r="798" spans="1:6" s="1" customFormat="1" ht="15.75">
      <c r="A798" s="12" t="s">
        <v>4</v>
      </c>
      <c r="B798" s="13" t="s">
        <v>5</v>
      </c>
      <c r="C798" s="14" t="s">
        <v>6</v>
      </c>
      <c r="D798" s="153">
        <v>23721316</v>
      </c>
      <c r="E798" s="153">
        <v>23620349.16528148</v>
      </c>
      <c r="F798" s="154">
        <v>23177894.5398355</v>
      </c>
    </row>
    <row r="799" spans="1:6" s="1" customFormat="1" ht="15.75">
      <c r="A799" s="12" t="s">
        <v>7</v>
      </c>
      <c r="B799" s="13" t="s">
        <v>8</v>
      </c>
      <c r="C799" s="14" t="s">
        <v>6</v>
      </c>
      <c r="D799" s="153">
        <v>1617149</v>
      </c>
      <c r="E799" s="153">
        <v>-224974.69979046332</v>
      </c>
      <c r="F799" s="153">
        <v>-131444.42722032894</v>
      </c>
    </row>
    <row r="800" spans="1:6" s="1" customFormat="1" ht="15.75">
      <c r="A800" s="12" t="s">
        <v>9</v>
      </c>
      <c r="B800" s="13" t="s">
        <v>10</v>
      </c>
      <c r="C800" s="14" t="s">
        <v>6</v>
      </c>
      <c r="D800" s="153">
        <v>2390655</v>
      </c>
      <c r="E800" s="153">
        <v>444133.36172148935</v>
      </c>
      <c r="F800" s="154">
        <v>314062.789079671</v>
      </c>
    </row>
    <row r="801" spans="1:6" s="1" customFormat="1" ht="15.75">
      <c r="A801" s="12" t="s">
        <v>11</v>
      </c>
      <c r="B801" s="13" t="s">
        <v>12</v>
      </c>
      <c r="C801" s="14" t="s">
        <v>6</v>
      </c>
      <c r="D801" s="153">
        <v>1537900</v>
      </c>
      <c r="E801" s="153">
        <v>176426.01320762932</v>
      </c>
      <c r="F801" s="154">
        <v>46355.789079671005</v>
      </c>
    </row>
    <row r="802" spans="1:6" s="1" customFormat="1" ht="15.75">
      <c r="A802" s="12" t="s">
        <v>13</v>
      </c>
      <c r="B802" s="13" t="s">
        <v>14</v>
      </c>
      <c r="C802" s="14"/>
      <c r="D802" s="153"/>
      <c r="E802" s="153"/>
      <c r="F802" s="154"/>
    </row>
    <row r="803" spans="1:6" s="1" customFormat="1" ht="47.25">
      <c r="A803" s="12" t="s">
        <v>15</v>
      </c>
      <c r="B803" s="13" t="s">
        <v>59</v>
      </c>
      <c r="C803" s="14" t="s">
        <v>16</v>
      </c>
      <c r="D803" s="89"/>
      <c r="E803" s="89"/>
      <c r="F803" s="117"/>
    </row>
    <row r="804" spans="1:6" s="1" customFormat="1" ht="31.5">
      <c r="A804" s="12" t="s">
        <v>17</v>
      </c>
      <c r="B804" s="13" t="s">
        <v>58</v>
      </c>
      <c r="C804" s="14"/>
      <c r="D804" s="89"/>
      <c r="E804" s="89"/>
      <c r="F804" s="117"/>
    </row>
    <row r="805" spans="1:6" s="1" customFormat="1" ht="18.75">
      <c r="A805" s="12" t="s">
        <v>18</v>
      </c>
      <c r="B805" s="13" t="s">
        <v>135</v>
      </c>
      <c r="C805" s="14" t="s">
        <v>19</v>
      </c>
      <c r="D805" s="89"/>
      <c r="E805" s="89"/>
      <c r="F805" s="117"/>
    </row>
    <row r="806" spans="1:6" s="1" customFormat="1" ht="18.75">
      <c r="A806" s="12" t="s">
        <v>20</v>
      </c>
      <c r="B806" s="13" t="s">
        <v>136</v>
      </c>
      <c r="C806" s="14" t="s">
        <v>21</v>
      </c>
      <c r="D806" s="89"/>
      <c r="E806" s="89"/>
      <c r="F806" s="117"/>
    </row>
    <row r="807" spans="1:6" s="1" customFormat="1" ht="18.75">
      <c r="A807" s="17" t="s">
        <v>22</v>
      </c>
      <c r="B807" s="18" t="s">
        <v>137</v>
      </c>
      <c r="C807" s="19" t="s">
        <v>19</v>
      </c>
      <c r="D807" s="161">
        <v>3.6684098934550997</v>
      </c>
      <c r="E807" s="161">
        <v>3.7951</v>
      </c>
      <c r="F807" s="157">
        <v>3.874623224597486</v>
      </c>
    </row>
    <row r="808" spans="1:6" s="1" customFormat="1" ht="34.5">
      <c r="A808" s="12" t="s">
        <v>56</v>
      </c>
      <c r="B808" s="13" t="s">
        <v>138</v>
      </c>
      <c r="C808" s="14" t="s">
        <v>57</v>
      </c>
      <c r="D808" s="161">
        <v>24101.453</v>
      </c>
      <c r="E808" s="161">
        <v>24901.58</v>
      </c>
      <c r="F808" s="157">
        <v>25373.821999999996</v>
      </c>
    </row>
    <row r="809" spans="1:6" s="1" customFormat="1" ht="18.75">
      <c r="A809" s="12" t="s">
        <v>24</v>
      </c>
      <c r="B809" s="13" t="s">
        <v>139</v>
      </c>
      <c r="C809" s="14" t="s">
        <v>23</v>
      </c>
      <c r="D809" s="161"/>
      <c r="E809" s="161"/>
      <c r="F809" s="157"/>
    </row>
    <row r="810" spans="1:6" s="1" customFormat="1" ht="34.5">
      <c r="A810" s="12" t="s">
        <v>25</v>
      </c>
      <c r="B810" s="13" t="s">
        <v>153</v>
      </c>
      <c r="C810" s="14" t="s">
        <v>16</v>
      </c>
      <c r="D810" s="161" t="s">
        <v>330</v>
      </c>
      <c r="E810" s="161" t="s">
        <v>331</v>
      </c>
      <c r="F810" s="157" t="s">
        <v>332</v>
      </c>
    </row>
    <row r="811" spans="1:6" s="1" customFormat="1" ht="18.75">
      <c r="A811" s="12" t="s">
        <v>26</v>
      </c>
      <c r="B811" s="13" t="s">
        <v>154</v>
      </c>
      <c r="C811" s="14"/>
      <c r="D811" s="87"/>
      <c r="E811" s="87"/>
      <c r="F811" s="112" t="s">
        <v>333</v>
      </c>
    </row>
    <row r="812" spans="1:6" s="1" customFormat="1" ht="34.5">
      <c r="A812" s="12" t="s">
        <v>27</v>
      </c>
      <c r="B812" s="13" t="s">
        <v>140</v>
      </c>
      <c r="C812" s="14" t="s">
        <v>21</v>
      </c>
      <c r="D812" s="161"/>
      <c r="E812" s="161"/>
      <c r="F812" s="157"/>
    </row>
    <row r="813" spans="1:6" s="1" customFormat="1" ht="15.75">
      <c r="A813" s="12" t="s">
        <v>28</v>
      </c>
      <c r="B813" s="13" t="s">
        <v>29</v>
      </c>
      <c r="C813" s="14" t="s">
        <v>6</v>
      </c>
      <c r="D813" s="229">
        <v>48727.91761000001</v>
      </c>
      <c r="E813" s="229">
        <v>26634.22</v>
      </c>
      <c r="F813" s="229">
        <v>63994.14057412</v>
      </c>
    </row>
    <row r="814" spans="1:6" s="1" customFormat="1" ht="50.25">
      <c r="A814" s="12" t="s">
        <v>30</v>
      </c>
      <c r="B814" s="13" t="s">
        <v>155</v>
      </c>
      <c r="C814" s="14" t="s">
        <v>6</v>
      </c>
      <c r="D814" s="229">
        <v>16955.424250000004</v>
      </c>
      <c r="E814" s="229">
        <v>5865.090000000001</v>
      </c>
      <c r="F814" s="229">
        <v>27220.12585412</v>
      </c>
    </row>
    <row r="815" spans="1:6" s="1" customFormat="1" ht="15.75">
      <c r="A815" s="12"/>
      <c r="B815" s="13" t="s">
        <v>60</v>
      </c>
      <c r="C815" s="14"/>
      <c r="D815" s="230"/>
      <c r="E815" s="229"/>
      <c r="F815" s="157"/>
    </row>
    <row r="816" spans="1:6" s="1" customFormat="1" ht="14.25" customHeight="1">
      <c r="A816" s="12"/>
      <c r="B816" s="13" t="s">
        <v>31</v>
      </c>
      <c r="C816" s="14"/>
      <c r="D816" s="229">
        <v>5136.322520000001</v>
      </c>
      <c r="E816" s="229">
        <v>4081.08</v>
      </c>
      <c r="F816" s="157">
        <v>5201.09</v>
      </c>
    </row>
    <row r="817" spans="1:6" s="1" customFormat="1" ht="15.75">
      <c r="A817" s="12"/>
      <c r="B817" s="13" t="s">
        <v>32</v>
      </c>
      <c r="C817" s="14"/>
      <c r="D817" s="229">
        <v>5555.750950000001</v>
      </c>
      <c r="E817" s="229"/>
      <c r="F817" s="157">
        <v>3812.753319232</v>
      </c>
    </row>
    <row r="818" spans="1:6" s="1" customFormat="1" ht="15.75">
      <c r="A818" s="12"/>
      <c r="B818" s="13" t="s">
        <v>33</v>
      </c>
      <c r="C818" s="14"/>
      <c r="D818" s="229">
        <v>2913.0004499999995</v>
      </c>
      <c r="E818" s="229">
        <v>1346.38</v>
      </c>
      <c r="F818" s="157">
        <v>2450.2915091200002</v>
      </c>
    </row>
    <row r="819" spans="1:6" s="1" customFormat="1" ht="18.75">
      <c r="A819" s="12" t="s">
        <v>34</v>
      </c>
      <c r="B819" s="13" t="s">
        <v>142</v>
      </c>
      <c r="C819" s="14" t="s">
        <v>6</v>
      </c>
      <c r="D819" s="229">
        <v>31772.493360000008</v>
      </c>
      <c r="E819" s="229">
        <v>20769.12</v>
      </c>
      <c r="F819" s="157">
        <v>35025.06372</v>
      </c>
    </row>
    <row r="820" spans="1:6" s="1" customFormat="1" ht="31.5">
      <c r="A820" s="12" t="s">
        <v>35</v>
      </c>
      <c r="B820" s="13" t="s">
        <v>61</v>
      </c>
      <c r="C820" s="14" t="s">
        <v>6</v>
      </c>
      <c r="D820" s="161"/>
      <c r="E820" s="240"/>
      <c r="F820" s="157">
        <v>1748.951</v>
      </c>
    </row>
    <row r="821" spans="1:6" s="1" customFormat="1" ht="31.5">
      <c r="A821" s="12" t="s">
        <v>36</v>
      </c>
      <c r="B821" s="13" t="s">
        <v>64</v>
      </c>
      <c r="C821" s="14" t="s">
        <v>6</v>
      </c>
      <c r="D821" s="161"/>
      <c r="E821" s="229"/>
      <c r="F821" s="157"/>
    </row>
    <row r="822" spans="1:6" s="1" customFormat="1" ht="15.75">
      <c r="A822" s="12" t="s">
        <v>37</v>
      </c>
      <c r="B822" s="13" t="s">
        <v>38</v>
      </c>
      <c r="C822" s="14"/>
      <c r="D822" s="161" t="s">
        <v>334</v>
      </c>
      <c r="E822" s="161" t="s">
        <v>334</v>
      </c>
      <c r="F822" s="157" t="s">
        <v>334</v>
      </c>
    </row>
    <row r="823" spans="1:6" s="1" customFormat="1" ht="15.75">
      <c r="A823" s="12"/>
      <c r="B823" s="20" t="s">
        <v>39</v>
      </c>
      <c r="C823" s="14"/>
      <c r="D823" s="161"/>
      <c r="E823" s="230"/>
      <c r="F823" s="112"/>
    </row>
    <row r="824" spans="1:6" s="1" customFormat="1" ht="18.75">
      <c r="A824" s="12"/>
      <c r="B824" s="13" t="s">
        <v>143</v>
      </c>
      <c r="C824" s="14" t="s">
        <v>40</v>
      </c>
      <c r="D824" s="161">
        <v>691.27</v>
      </c>
      <c r="E824" s="229">
        <v>652.73</v>
      </c>
      <c r="F824" s="157">
        <v>684.9455</v>
      </c>
    </row>
    <row r="825" spans="1:6" s="1" customFormat="1" ht="18.75">
      <c r="A825" s="12"/>
      <c r="B825" s="13" t="s">
        <v>144</v>
      </c>
      <c r="C825" s="14" t="s">
        <v>41</v>
      </c>
      <c r="D825" s="161">
        <v>24.527933007363266</v>
      </c>
      <c r="E825" s="161">
        <v>8.985476383803412</v>
      </c>
      <c r="F825" s="161">
        <v>39.74057184713236</v>
      </c>
    </row>
    <row r="826" spans="1:6" s="1" customFormat="1" ht="15.75">
      <c r="A826" s="12" t="s">
        <v>42</v>
      </c>
      <c r="B826" s="13" t="s">
        <v>43</v>
      </c>
      <c r="C826" s="14"/>
      <c r="D826" s="161"/>
      <c r="E826" s="230"/>
      <c r="F826" s="157"/>
    </row>
    <row r="827" spans="1:6" s="1" customFormat="1" ht="15.75">
      <c r="A827" s="12" t="s">
        <v>44</v>
      </c>
      <c r="B827" s="13" t="s">
        <v>45</v>
      </c>
      <c r="C827" s="14" t="s">
        <v>46</v>
      </c>
      <c r="D827" s="161">
        <v>8.4</v>
      </c>
      <c r="E827" s="161">
        <v>10.78</v>
      </c>
      <c r="F827" s="157">
        <v>8.4</v>
      </c>
    </row>
    <row r="828" spans="1:6" s="1" customFormat="1" ht="31.5">
      <c r="A828" s="12" t="s">
        <v>47</v>
      </c>
      <c r="B828" s="13" t="s">
        <v>48</v>
      </c>
      <c r="C828" s="14" t="s">
        <v>62</v>
      </c>
      <c r="D828" s="233">
        <v>47843.35317460317</v>
      </c>
      <c r="E828" s="233">
        <v>37280.53494124923</v>
      </c>
      <c r="F828" s="157">
        <v>51598.11507936508</v>
      </c>
    </row>
    <row r="829" spans="1:6" s="1" customFormat="1" ht="15.75">
      <c r="A829" s="12" t="s">
        <v>49</v>
      </c>
      <c r="B829" s="13" t="s">
        <v>50</v>
      </c>
      <c r="C829" s="14"/>
      <c r="D829" s="87"/>
      <c r="E829" s="87"/>
      <c r="F829" s="112"/>
    </row>
    <row r="830" spans="1:6" s="1" customFormat="1" ht="15.75">
      <c r="A830" s="12"/>
      <c r="B830" s="20" t="s">
        <v>39</v>
      </c>
      <c r="C830" s="14"/>
      <c r="D830" s="161"/>
      <c r="E830" s="161"/>
      <c r="F830" s="157"/>
    </row>
    <row r="831" spans="1:6" s="1" customFormat="1" ht="15.75">
      <c r="A831" s="12"/>
      <c r="B831" s="13" t="s">
        <v>51</v>
      </c>
      <c r="C831" s="14" t="s">
        <v>6</v>
      </c>
      <c r="D831" s="161">
        <v>1000</v>
      </c>
      <c r="E831" s="161">
        <v>1000</v>
      </c>
      <c r="F831" s="157">
        <v>1000</v>
      </c>
    </row>
    <row r="832" spans="1:6" s="1" customFormat="1" ht="16.5" thickBot="1">
      <c r="A832" s="21"/>
      <c r="B832" s="22" t="s">
        <v>52</v>
      </c>
      <c r="C832" s="23" t="s">
        <v>6</v>
      </c>
      <c r="D832" s="97"/>
      <c r="E832" s="97"/>
      <c r="F832" s="98"/>
    </row>
    <row r="833" spans="1:6" s="1" customFormat="1" ht="21" thickBot="1">
      <c r="A833" s="721" t="s">
        <v>456</v>
      </c>
      <c r="B833" s="722"/>
      <c r="C833" s="722"/>
      <c r="D833" s="722"/>
      <c r="E833" s="722"/>
      <c r="F833" s="723"/>
    </row>
    <row r="834" spans="1:6" s="1" customFormat="1" ht="35.25" thickBot="1">
      <c r="A834" s="9" t="s">
        <v>53</v>
      </c>
      <c r="B834" s="10" t="s">
        <v>0</v>
      </c>
      <c r="C834" s="10" t="s">
        <v>1</v>
      </c>
      <c r="D834" s="10" t="s">
        <v>55</v>
      </c>
      <c r="E834" s="10" t="s">
        <v>134</v>
      </c>
      <c r="F834" s="11" t="s">
        <v>54</v>
      </c>
    </row>
    <row r="835" spans="1:6" s="1" customFormat="1" ht="16.5" thickBot="1">
      <c r="A835" s="9"/>
      <c r="B835" s="10"/>
      <c r="C835" s="10"/>
      <c r="D835" s="10">
        <v>2017</v>
      </c>
      <c r="E835" s="10">
        <v>2018</v>
      </c>
      <c r="F835" s="11">
        <v>2019</v>
      </c>
    </row>
    <row r="836" spans="1:6" s="1" customFormat="1" ht="15.75">
      <c r="A836" s="24" t="s">
        <v>2</v>
      </c>
      <c r="B836" s="25" t="s">
        <v>3</v>
      </c>
      <c r="C836" s="26"/>
      <c r="D836" s="238"/>
      <c r="E836" s="153"/>
      <c r="F836" s="239"/>
    </row>
    <row r="837" spans="1:6" s="1" customFormat="1" ht="15.75">
      <c r="A837" s="12" t="s">
        <v>4</v>
      </c>
      <c r="B837" s="13" t="s">
        <v>5</v>
      </c>
      <c r="C837" s="14" t="s">
        <v>6</v>
      </c>
      <c r="D837" s="153">
        <v>23721316</v>
      </c>
      <c r="E837" s="153">
        <v>23620349.16528148</v>
      </c>
      <c r="F837" s="154">
        <v>23177894.5398355</v>
      </c>
    </row>
    <row r="838" spans="1:6" s="1" customFormat="1" ht="15.75">
      <c r="A838" s="12" t="s">
        <v>7</v>
      </c>
      <c r="B838" s="13" t="s">
        <v>8</v>
      </c>
      <c r="C838" s="14" t="s">
        <v>6</v>
      </c>
      <c r="D838" s="153">
        <v>1617149</v>
      </c>
      <c r="E838" s="153">
        <v>-224974.69979046332</v>
      </c>
      <c r="F838" s="153">
        <v>-131444.42722032894</v>
      </c>
    </row>
    <row r="839" spans="1:6" s="1" customFormat="1" ht="15.75">
      <c r="A839" s="12" t="s">
        <v>9</v>
      </c>
      <c r="B839" s="13" t="s">
        <v>10</v>
      </c>
      <c r="C839" s="14" t="s">
        <v>6</v>
      </c>
      <c r="D839" s="153">
        <v>2390655</v>
      </c>
      <c r="E839" s="153">
        <v>444133.36172148935</v>
      </c>
      <c r="F839" s="154">
        <v>314062.789079671</v>
      </c>
    </row>
    <row r="840" spans="1:6" s="1" customFormat="1" ht="15.75">
      <c r="A840" s="12" t="s">
        <v>11</v>
      </c>
      <c r="B840" s="13" t="s">
        <v>12</v>
      </c>
      <c r="C840" s="14" t="s">
        <v>6</v>
      </c>
      <c r="D840" s="153">
        <v>1537900</v>
      </c>
      <c r="E840" s="153">
        <v>176426.01320762932</v>
      </c>
      <c r="F840" s="154">
        <v>46355.789079671005</v>
      </c>
    </row>
    <row r="841" spans="1:6" s="1" customFormat="1" ht="15.75">
      <c r="A841" s="12" t="s">
        <v>13</v>
      </c>
      <c r="B841" s="13" t="s">
        <v>14</v>
      </c>
      <c r="C841" s="14"/>
      <c r="D841" s="153"/>
      <c r="E841" s="153"/>
      <c r="F841" s="154"/>
    </row>
    <row r="842" spans="1:6" s="1" customFormat="1" ht="47.25">
      <c r="A842" s="12" t="s">
        <v>15</v>
      </c>
      <c r="B842" s="13" t="s">
        <v>59</v>
      </c>
      <c r="C842" s="14" t="s">
        <v>16</v>
      </c>
      <c r="D842" s="89"/>
      <c r="E842" s="89"/>
      <c r="F842" s="117">
        <v>0</v>
      </c>
    </row>
    <row r="843" spans="1:6" s="1" customFormat="1" ht="31.5">
      <c r="A843" s="12" t="s">
        <v>17</v>
      </c>
      <c r="B843" s="13" t="s">
        <v>58</v>
      </c>
      <c r="C843" s="14"/>
      <c r="D843" s="89"/>
      <c r="E843" s="89"/>
      <c r="F843" s="117"/>
    </row>
    <row r="844" spans="1:6" s="1" customFormat="1" ht="18.75">
      <c r="A844" s="12" t="s">
        <v>18</v>
      </c>
      <c r="B844" s="13" t="s">
        <v>135</v>
      </c>
      <c r="C844" s="14" t="s">
        <v>19</v>
      </c>
      <c r="D844" s="89"/>
      <c r="E844" s="89"/>
      <c r="F844" s="117"/>
    </row>
    <row r="845" spans="1:6" s="1" customFormat="1" ht="18.75">
      <c r="A845" s="12" t="s">
        <v>20</v>
      </c>
      <c r="B845" s="13" t="s">
        <v>136</v>
      </c>
      <c r="C845" s="14" t="s">
        <v>21</v>
      </c>
      <c r="D845" s="89"/>
      <c r="E845" s="89"/>
      <c r="F845" s="117"/>
    </row>
    <row r="846" spans="1:6" s="1" customFormat="1" ht="18.75">
      <c r="A846" s="17" t="s">
        <v>22</v>
      </c>
      <c r="B846" s="18" t="s">
        <v>137</v>
      </c>
      <c r="C846" s="19" t="s">
        <v>19</v>
      </c>
      <c r="D846" s="161"/>
      <c r="E846" s="161"/>
      <c r="F846" s="157">
        <v>3.622063196347031</v>
      </c>
    </row>
    <row r="847" spans="1:6" s="1" customFormat="1" ht="34.5">
      <c r="A847" s="12" t="s">
        <v>56</v>
      </c>
      <c r="B847" s="13" t="s">
        <v>138</v>
      </c>
      <c r="C847" s="14" t="s">
        <v>57</v>
      </c>
      <c r="D847" s="161"/>
      <c r="E847" s="161"/>
      <c r="F847" s="157">
        <v>23.7969552</v>
      </c>
    </row>
    <row r="848" spans="1:6" s="1" customFormat="1" ht="18.75">
      <c r="A848" s="12" t="s">
        <v>24</v>
      </c>
      <c r="B848" s="13" t="s">
        <v>139</v>
      </c>
      <c r="C848" s="14" t="s">
        <v>23</v>
      </c>
      <c r="D848" s="161"/>
      <c r="E848" s="161"/>
      <c r="F848" s="157">
        <v>0</v>
      </c>
    </row>
    <row r="849" spans="1:6" s="1" customFormat="1" ht="34.5">
      <c r="A849" s="12" t="s">
        <v>25</v>
      </c>
      <c r="B849" s="13" t="s">
        <v>153</v>
      </c>
      <c r="C849" s="14" t="s">
        <v>16</v>
      </c>
      <c r="D849" s="161"/>
      <c r="E849" s="161"/>
      <c r="F849" s="157" t="s">
        <v>455</v>
      </c>
    </row>
    <row r="850" spans="1:6" s="1" customFormat="1" ht="31.5">
      <c r="A850" s="12" t="s">
        <v>26</v>
      </c>
      <c r="B850" s="13" t="s">
        <v>154</v>
      </c>
      <c r="C850" s="14"/>
      <c r="D850" s="87"/>
      <c r="E850" s="87"/>
      <c r="F850" s="112" t="s">
        <v>457</v>
      </c>
    </row>
    <row r="851" spans="1:6" s="1" customFormat="1" ht="34.5">
      <c r="A851" s="12" t="s">
        <v>27</v>
      </c>
      <c r="B851" s="13" t="s">
        <v>140</v>
      </c>
      <c r="C851" s="14" t="s">
        <v>21</v>
      </c>
      <c r="D851" s="161"/>
      <c r="E851" s="161"/>
      <c r="F851" s="157"/>
    </row>
    <row r="852" spans="1:6" s="1" customFormat="1" ht="15.75">
      <c r="A852" s="12" t="s">
        <v>28</v>
      </c>
      <c r="B852" s="13" t="s">
        <v>29</v>
      </c>
      <c r="C852" s="14" t="s">
        <v>6</v>
      </c>
      <c r="D852" s="229"/>
      <c r="E852" s="229"/>
      <c r="F852" s="229">
        <v>24183.218004331742</v>
      </c>
    </row>
    <row r="853" spans="1:6" s="1" customFormat="1" ht="50.25">
      <c r="A853" s="12" t="s">
        <v>30</v>
      </c>
      <c r="B853" s="13" t="s">
        <v>155</v>
      </c>
      <c r="C853" s="14" t="s">
        <v>6</v>
      </c>
      <c r="D853" s="229"/>
      <c r="E853" s="229"/>
      <c r="F853" s="229">
        <v>15720.515084331742</v>
      </c>
    </row>
    <row r="854" spans="1:6" s="1" customFormat="1" ht="15.75">
      <c r="A854" s="12"/>
      <c r="B854" s="13" t="s">
        <v>60</v>
      </c>
      <c r="C854" s="14"/>
      <c r="D854" s="230"/>
      <c r="E854" s="229"/>
      <c r="F854" s="157"/>
    </row>
    <row r="855" spans="1:6" s="1" customFormat="1" ht="14.25" customHeight="1">
      <c r="A855" s="12"/>
      <c r="B855" s="13" t="s">
        <v>31</v>
      </c>
      <c r="C855" s="14"/>
      <c r="D855" s="229"/>
      <c r="E855" s="229"/>
      <c r="F855" s="157">
        <v>8148.82</v>
      </c>
    </row>
    <row r="856" spans="1:6" s="1" customFormat="1" ht="15.75">
      <c r="A856" s="12"/>
      <c r="B856" s="13" t="s">
        <v>32</v>
      </c>
      <c r="C856" s="14"/>
      <c r="D856" s="229"/>
      <c r="E856" s="229"/>
      <c r="F856" s="157">
        <v>275.65168800000004</v>
      </c>
    </row>
    <row r="857" spans="1:6" s="1" customFormat="1" ht="15.75">
      <c r="A857" s="12"/>
      <c r="B857" s="13" t="s">
        <v>33</v>
      </c>
      <c r="C857" s="14"/>
      <c r="D857" s="229"/>
      <c r="E857" s="229"/>
      <c r="F857" s="157">
        <v>2077.591457066667</v>
      </c>
    </row>
    <row r="858" spans="1:6" s="1" customFormat="1" ht="18.75">
      <c r="A858" s="12" t="s">
        <v>34</v>
      </c>
      <c r="B858" s="13" t="s">
        <v>142</v>
      </c>
      <c r="C858" s="14" t="s">
        <v>6</v>
      </c>
      <c r="D858" s="229"/>
      <c r="E858" s="229"/>
      <c r="F858" s="157">
        <v>8462.70292</v>
      </c>
    </row>
    <row r="859" spans="1:6" s="1" customFormat="1" ht="31.5">
      <c r="A859" s="12" t="s">
        <v>35</v>
      </c>
      <c r="B859" s="13" t="s">
        <v>61</v>
      </c>
      <c r="C859" s="14" t="s">
        <v>6</v>
      </c>
      <c r="D859" s="161"/>
      <c r="E859" s="240"/>
      <c r="F859" s="157">
        <v>0</v>
      </c>
    </row>
    <row r="860" spans="1:6" s="1" customFormat="1" ht="31.5">
      <c r="A860" s="12" t="s">
        <v>36</v>
      </c>
      <c r="B860" s="13" t="s">
        <v>64</v>
      </c>
      <c r="C860" s="14" t="s">
        <v>6</v>
      </c>
      <c r="D860" s="161"/>
      <c r="E860" s="229"/>
      <c r="F860" s="157">
        <v>0</v>
      </c>
    </row>
    <row r="861" spans="1:6" s="1" customFormat="1" ht="15.75">
      <c r="A861" s="12" t="s">
        <v>37</v>
      </c>
      <c r="B861" s="13" t="s">
        <v>38</v>
      </c>
      <c r="C861" s="14"/>
      <c r="D861" s="161"/>
      <c r="E861" s="161"/>
      <c r="F861" s="157" t="s">
        <v>334</v>
      </c>
    </row>
    <row r="862" spans="1:6" s="1" customFormat="1" ht="15.75">
      <c r="A862" s="12"/>
      <c r="B862" s="20" t="s">
        <v>39</v>
      </c>
      <c r="C862" s="14"/>
      <c r="D862" s="161"/>
      <c r="E862" s="230"/>
      <c r="F862" s="112"/>
    </row>
    <row r="863" spans="1:6" s="1" customFormat="1" ht="18.75">
      <c r="A863" s="12"/>
      <c r="B863" s="13" t="s">
        <v>143</v>
      </c>
      <c r="C863" s="14" t="s">
        <v>40</v>
      </c>
      <c r="D863" s="161"/>
      <c r="E863" s="229"/>
      <c r="F863" s="157">
        <v>404.46</v>
      </c>
    </row>
    <row r="864" spans="1:6" s="1" customFormat="1" ht="18.75">
      <c r="A864" s="12"/>
      <c r="B864" s="13" t="s">
        <v>144</v>
      </c>
      <c r="C864" s="14" t="s">
        <v>41</v>
      </c>
      <c r="D864" s="161"/>
      <c r="E864" s="161"/>
      <c r="F864" s="161">
        <v>38.86791050865782</v>
      </c>
    </row>
    <row r="865" spans="1:6" s="1" customFormat="1" ht="15.75">
      <c r="A865" s="12" t="s">
        <v>42</v>
      </c>
      <c r="B865" s="13" t="s">
        <v>43</v>
      </c>
      <c r="C865" s="14"/>
      <c r="D865" s="161"/>
      <c r="E865" s="230"/>
      <c r="F865" s="157"/>
    </row>
    <row r="866" spans="1:6" s="1" customFormat="1" ht="15.75">
      <c r="A866" s="12" t="s">
        <v>44</v>
      </c>
      <c r="B866" s="13" t="s">
        <v>45</v>
      </c>
      <c r="C866" s="14" t="s">
        <v>46</v>
      </c>
      <c r="D866" s="161"/>
      <c r="E866" s="161"/>
      <c r="F866" s="157">
        <v>13.24</v>
      </c>
    </row>
    <row r="867" spans="1:6" s="1" customFormat="1" ht="31.5">
      <c r="A867" s="12" t="s">
        <v>47</v>
      </c>
      <c r="B867" s="13" t="s">
        <v>48</v>
      </c>
      <c r="C867" s="14" t="s">
        <v>62</v>
      </c>
      <c r="D867" s="233"/>
      <c r="E867" s="233"/>
      <c r="F867" s="157">
        <v>51.28914904330312</v>
      </c>
    </row>
    <row r="868" spans="1:6" s="1" customFormat="1" ht="15.75">
      <c r="A868" s="12" t="s">
        <v>49</v>
      </c>
      <c r="B868" s="13" t="s">
        <v>50</v>
      </c>
      <c r="C868" s="14"/>
      <c r="D868" s="87"/>
      <c r="E868" s="87"/>
      <c r="F868" s="112" t="s">
        <v>458</v>
      </c>
    </row>
    <row r="869" spans="1:6" s="1" customFormat="1" ht="15.75">
      <c r="A869" s="12"/>
      <c r="B869" s="20" t="s">
        <v>39</v>
      </c>
      <c r="C869" s="14"/>
      <c r="D869" s="161"/>
      <c r="E869" s="161"/>
      <c r="F869" s="157"/>
    </row>
    <row r="870" spans="1:6" s="1" customFormat="1" ht="15.75">
      <c r="A870" s="12"/>
      <c r="B870" s="13" t="s">
        <v>51</v>
      </c>
      <c r="C870" s="14" t="s">
        <v>6</v>
      </c>
      <c r="D870" s="161">
        <v>1000</v>
      </c>
      <c r="E870" s="161">
        <v>1000</v>
      </c>
      <c r="F870" s="157">
        <v>1000</v>
      </c>
    </row>
    <row r="871" spans="1:6" s="1" customFormat="1" ht="16.5" thickBot="1">
      <c r="A871" s="21"/>
      <c r="B871" s="22" t="s">
        <v>52</v>
      </c>
      <c r="C871" s="23" t="s">
        <v>6</v>
      </c>
      <c r="D871" s="97"/>
      <c r="E871" s="97"/>
      <c r="F871" s="98"/>
    </row>
    <row r="872" spans="1:6" s="275" customFormat="1" ht="21" thickBot="1">
      <c r="A872" s="704" t="s">
        <v>224</v>
      </c>
      <c r="B872" s="705"/>
      <c r="C872" s="705"/>
      <c r="D872" s="705"/>
      <c r="E872" s="705"/>
      <c r="F872" s="706"/>
    </row>
    <row r="873" spans="1:6" s="275" customFormat="1" ht="21" thickBot="1">
      <c r="A873" s="701" t="s">
        <v>225</v>
      </c>
      <c r="B873" s="702"/>
      <c r="C873" s="702"/>
      <c r="D873" s="702"/>
      <c r="E873" s="702"/>
      <c r="F873" s="703"/>
    </row>
    <row r="874" spans="1:6" s="275" customFormat="1" ht="54" customHeight="1" thickBot="1">
      <c r="A874" s="69" t="s">
        <v>53</v>
      </c>
      <c r="B874" s="70" t="s">
        <v>0</v>
      </c>
      <c r="C874" s="70" t="s">
        <v>1</v>
      </c>
      <c r="D874" s="70" t="s">
        <v>55</v>
      </c>
      <c r="E874" s="70" t="s">
        <v>100</v>
      </c>
      <c r="F874" s="71" t="s">
        <v>54</v>
      </c>
    </row>
    <row r="875" spans="1:6" s="275" customFormat="1" ht="16.5" thickBot="1">
      <c r="A875" s="69"/>
      <c r="B875" s="70"/>
      <c r="C875" s="70"/>
      <c r="D875" s="70">
        <v>2017</v>
      </c>
      <c r="E875" s="70">
        <v>2018</v>
      </c>
      <c r="F875" s="71">
        <v>2019</v>
      </c>
    </row>
    <row r="876" spans="1:6" s="275" customFormat="1" ht="15.75">
      <c r="A876" s="276" t="s">
        <v>2</v>
      </c>
      <c r="B876" s="277" t="s">
        <v>3</v>
      </c>
      <c r="C876" s="278"/>
      <c r="D876" s="279"/>
      <c r="E876" s="279"/>
      <c r="F876" s="280"/>
    </row>
    <row r="877" spans="1:6" s="275" customFormat="1" ht="15.75">
      <c r="A877" s="281" t="s">
        <v>4</v>
      </c>
      <c r="B877" s="282" t="s">
        <v>5</v>
      </c>
      <c r="C877" s="283" t="s">
        <v>6</v>
      </c>
      <c r="D877" s="284">
        <v>23721316</v>
      </c>
      <c r="E877" s="284">
        <v>23620349.16528148</v>
      </c>
      <c r="F877" s="285">
        <v>23177894.5398355</v>
      </c>
    </row>
    <row r="878" spans="1:6" s="275" customFormat="1" ht="15.75">
      <c r="A878" s="281" t="s">
        <v>7</v>
      </c>
      <c r="B878" s="282" t="s">
        <v>8</v>
      </c>
      <c r="C878" s="283" t="s">
        <v>6</v>
      </c>
      <c r="D878" s="284">
        <v>1617149</v>
      </c>
      <c r="E878" s="284">
        <v>-224974.69979046332</v>
      </c>
      <c r="F878" s="285">
        <v>-131444.42722032894</v>
      </c>
    </row>
    <row r="879" spans="1:6" s="275" customFormat="1" ht="15.75">
      <c r="A879" s="281" t="s">
        <v>9</v>
      </c>
      <c r="B879" s="282" t="s">
        <v>10</v>
      </c>
      <c r="C879" s="283" t="s">
        <v>6</v>
      </c>
      <c r="D879" s="284">
        <v>2390655</v>
      </c>
      <c r="E879" s="284">
        <v>444133.36172148935</v>
      </c>
      <c r="F879" s="285">
        <v>314062.789079671</v>
      </c>
    </row>
    <row r="880" spans="1:6" s="275" customFormat="1" ht="15.75">
      <c r="A880" s="281" t="s">
        <v>11</v>
      </c>
      <c r="B880" s="282" t="s">
        <v>12</v>
      </c>
      <c r="C880" s="283" t="s">
        <v>6</v>
      </c>
      <c r="D880" s="284">
        <v>1537900</v>
      </c>
      <c r="E880" s="284">
        <v>176426.01320762932</v>
      </c>
      <c r="F880" s="285">
        <v>46355.789079671005</v>
      </c>
    </row>
    <row r="881" spans="1:6" s="275" customFormat="1" ht="15.75">
      <c r="A881" s="281" t="s">
        <v>13</v>
      </c>
      <c r="B881" s="282" t="s">
        <v>14</v>
      </c>
      <c r="C881" s="283"/>
      <c r="D881" s="284"/>
      <c r="E881" s="284"/>
      <c r="F881" s="285"/>
    </row>
    <row r="882" spans="1:6" s="275" customFormat="1" ht="47.25">
      <c r="A882" s="281" t="s">
        <v>15</v>
      </c>
      <c r="B882" s="282" t="s">
        <v>59</v>
      </c>
      <c r="C882" s="283" t="s">
        <v>16</v>
      </c>
      <c r="D882" s="284"/>
      <c r="E882" s="286"/>
      <c r="F882" s="285"/>
    </row>
    <row r="883" spans="1:6" s="275" customFormat="1" ht="31.5">
      <c r="A883" s="281" t="s">
        <v>17</v>
      </c>
      <c r="B883" s="282" t="s">
        <v>58</v>
      </c>
      <c r="C883" s="283"/>
      <c r="D883" s="77"/>
      <c r="E883" s="77"/>
      <c r="F883" s="78"/>
    </row>
    <row r="884" spans="1:6" s="275" customFormat="1" ht="15.75">
      <c r="A884" s="281" t="s">
        <v>18</v>
      </c>
      <c r="B884" s="282" t="s">
        <v>101</v>
      </c>
      <c r="C884" s="283" t="s">
        <v>19</v>
      </c>
      <c r="D884" s="287"/>
      <c r="E884" s="287"/>
      <c r="F884" s="288"/>
    </row>
    <row r="885" spans="1:6" s="275" customFormat="1" ht="15.75">
      <c r="A885" s="281" t="s">
        <v>20</v>
      </c>
      <c r="B885" s="282" t="s">
        <v>102</v>
      </c>
      <c r="C885" s="283" t="s">
        <v>21</v>
      </c>
      <c r="D885" s="287"/>
      <c r="E885" s="287"/>
      <c r="F885" s="288"/>
    </row>
    <row r="886" spans="1:6" s="275" customFormat="1" ht="15.75">
      <c r="A886" s="289" t="s">
        <v>22</v>
      </c>
      <c r="B886" s="290" t="s">
        <v>103</v>
      </c>
      <c r="C886" s="291" t="s">
        <v>19</v>
      </c>
      <c r="D886" s="79">
        <v>360.3304</v>
      </c>
      <c r="E886" s="79">
        <v>301.1096</v>
      </c>
      <c r="F886" s="262">
        <v>273.488</v>
      </c>
    </row>
    <row r="887" spans="1:6" s="275" customFormat="1" ht="31.5">
      <c r="A887" s="281" t="s">
        <v>56</v>
      </c>
      <c r="B887" s="282" t="s">
        <v>110</v>
      </c>
      <c r="C887" s="283" t="s">
        <v>57</v>
      </c>
      <c r="D887" s="263">
        <v>2683.560998</v>
      </c>
      <c r="E887" s="263">
        <v>2559.45272</v>
      </c>
      <c r="F887" s="264">
        <v>2537.3584140000003</v>
      </c>
    </row>
    <row r="888" spans="1:6" s="275" customFormat="1" ht="15.75">
      <c r="A888" s="281" t="s">
        <v>24</v>
      </c>
      <c r="B888" s="282" t="s">
        <v>104</v>
      </c>
      <c r="C888" s="283" t="s">
        <v>23</v>
      </c>
      <c r="D888" s="130"/>
      <c r="E888" s="130"/>
      <c r="F888" s="292"/>
    </row>
    <row r="889" spans="1:6" s="275" customFormat="1" ht="37.5" customHeight="1">
      <c r="A889" s="281" t="s">
        <v>25</v>
      </c>
      <c r="B889" s="282" t="s">
        <v>98</v>
      </c>
      <c r="C889" s="283" t="s">
        <v>16</v>
      </c>
      <c r="D889" s="80" t="s">
        <v>226</v>
      </c>
      <c r="E889" s="80" t="s">
        <v>226</v>
      </c>
      <c r="F889" s="80" t="s">
        <v>226</v>
      </c>
    </row>
    <row r="890" spans="1:6" s="275" customFormat="1" ht="47.25">
      <c r="A890" s="281" t="s">
        <v>26</v>
      </c>
      <c r="B890" s="282" t="s">
        <v>99</v>
      </c>
      <c r="C890" s="283"/>
      <c r="D890" s="80" t="s">
        <v>227</v>
      </c>
      <c r="E890" s="80" t="s">
        <v>227</v>
      </c>
      <c r="F890" s="80" t="s">
        <v>227</v>
      </c>
    </row>
    <row r="891" spans="1:6" s="275" customFormat="1" ht="31.5">
      <c r="A891" s="281" t="s">
        <v>27</v>
      </c>
      <c r="B891" s="282" t="s">
        <v>105</v>
      </c>
      <c r="C891" s="283" t="s">
        <v>21</v>
      </c>
      <c r="D891" s="287"/>
      <c r="E891" s="287"/>
      <c r="F891" s="288"/>
    </row>
    <row r="892" spans="1:6" s="275" customFormat="1" ht="15.75">
      <c r="A892" s="281" t="s">
        <v>28</v>
      </c>
      <c r="B892" s="282" t="s">
        <v>29</v>
      </c>
      <c r="C892" s="283" t="s">
        <v>6</v>
      </c>
      <c r="D892" s="293">
        <v>763108.5342059621</v>
      </c>
      <c r="E892" s="293">
        <v>785070.7800661146</v>
      </c>
      <c r="F892" s="293">
        <v>966285.1703444539</v>
      </c>
    </row>
    <row r="893" spans="1:6" s="275" customFormat="1" ht="47.25">
      <c r="A893" s="281" t="s">
        <v>30</v>
      </c>
      <c r="B893" s="282" t="s">
        <v>106</v>
      </c>
      <c r="C893" s="283" t="s">
        <v>6</v>
      </c>
      <c r="D893" s="130">
        <v>340831.9113504234</v>
      </c>
      <c r="E893" s="130">
        <v>286989.2549894414</v>
      </c>
      <c r="F893" s="292">
        <v>435835.428807201</v>
      </c>
    </row>
    <row r="894" spans="1:6" s="275" customFormat="1" ht="15.75">
      <c r="A894" s="281"/>
      <c r="B894" s="282" t="s">
        <v>60</v>
      </c>
      <c r="C894" s="283"/>
      <c r="D894" s="130"/>
      <c r="E894" s="130"/>
      <c r="F894" s="292"/>
    </row>
    <row r="895" spans="1:6" s="275" customFormat="1" ht="15.75">
      <c r="A895" s="281"/>
      <c r="B895" s="282" t="s">
        <v>31</v>
      </c>
      <c r="C895" s="283"/>
      <c r="D895" s="130">
        <v>73602.83485</v>
      </c>
      <c r="E895" s="130">
        <v>74205.8716321124</v>
      </c>
      <c r="F895" s="292">
        <v>90880.283652</v>
      </c>
    </row>
    <row r="896" spans="1:6" s="275" customFormat="1" ht="15.75">
      <c r="A896" s="281"/>
      <c r="B896" s="282" t="s">
        <v>32</v>
      </c>
      <c r="C896" s="283"/>
      <c r="D896" s="130">
        <v>21444.163719999997</v>
      </c>
      <c r="E896" s="130">
        <v>62711.64948033653</v>
      </c>
      <c r="F896" s="292">
        <v>74604</v>
      </c>
    </row>
    <row r="897" spans="1:6" s="275" customFormat="1" ht="15.75">
      <c r="A897" s="281"/>
      <c r="B897" s="282" t="s">
        <v>33</v>
      </c>
      <c r="C897" s="283"/>
      <c r="D897" s="130">
        <v>8852.70646131418</v>
      </c>
      <c r="E897" s="130">
        <v>8432.23069194556</v>
      </c>
      <c r="F897" s="292">
        <v>10490.274461314179</v>
      </c>
    </row>
    <row r="898" spans="1:6" s="275" customFormat="1" ht="15.75">
      <c r="A898" s="281" t="s">
        <v>34</v>
      </c>
      <c r="B898" s="282" t="s">
        <v>107</v>
      </c>
      <c r="C898" s="283" t="s">
        <v>6</v>
      </c>
      <c r="D898" s="130">
        <v>422276.6228555387</v>
      </c>
      <c r="E898" s="130">
        <v>498081.52507667325</v>
      </c>
      <c r="F898" s="292">
        <v>530449.7415372529</v>
      </c>
    </row>
    <row r="899" spans="1:6" s="275" customFormat="1" ht="31.5">
      <c r="A899" s="281" t="s">
        <v>35</v>
      </c>
      <c r="B899" s="282" t="s">
        <v>61</v>
      </c>
      <c r="C899" s="283" t="s">
        <v>6</v>
      </c>
      <c r="D899" s="130"/>
      <c r="E899" s="130"/>
      <c r="F899" s="292"/>
    </row>
    <row r="900" spans="1:6" s="275" customFormat="1" ht="31.5">
      <c r="A900" s="281" t="s">
        <v>36</v>
      </c>
      <c r="B900" s="282" t="s">
        <v>64</v>
      </c>
      <c r="C900" s="283" t="s">
        <v>6</v>
      </c>
      <c r="D900" s="130"/>
      <c r="E900" s="130"/>
      <c r="F900" s="292"/>
    </row>
    <row r="901" spans="1:6" s="275" customFormat="1" ht="15.75">
      <c r="A901" s="281" t="s">
        <v>37</v>
      </c>
      <c r="B901" s="282" t="s">
        <v>38</v>
      </c>
      <c r="C901" s="283"/>
      <c r="D901" s="283" t="s">
        <v>228</v>
      </c>
      <c r="E901" s="283" t="s">
        <v>228</v>
      </c>
      <c r="F901" s="283" t="s">
        <v>228</v>
      </c>
    </row>
    <row r="902" spans="1:6" s="275" customFormat="1" ht="15.75">
      <c r="A902" s="281"/>
      <c r="B902" s="294" t="s">
        <v>39</v>
      </c>
      <c r="C902" s="283"/>
      <c r="D902" s="287"/>
      <c r="E902" s="287"/>
      <c r="F902" s="288"/>
    </row>
    <row r="903" spans="1:6" s="275" customFormat="1" ht="21" customHeight="1">
      <c r="A903" s="281"/>
      <c r="B903" s="282" t="s">
        <v>108</v>
      </c>
      <c r="C903" s="283" t="s">
        <v>40</v>
      </c>
      <c r="D903" s="295">
        <v>8146.42</v>
      </c>
      <c r="E903" s="130">
        <v>9505.68</v>
      </c>
      <c r="F903" s="292">
        <v>9665.022</v>
      </c>
    </row>
    <row r="904" spans="1:6" s="275" customFormat="1" ht="15.75">
      <c r="A904" s="281"/>
      <c r="B904" s="282" t="s">
        <v>109</v>
      </c>
      <c r="C904" s="283" t="s">
        <v>41</v>
      </c>
      <c r="D904" s="79">
        <v>41.83824444976117</v>
      </c>
      <c r="E904" s="79">
        <v>30.191344016360894</v>
      </c>
      <c r="F904" s="79">
        <v>45.09409588588634</v>
      </c>
    </row>
    <row r="905" spans="1:6" s="275" customFormat="1" ht="15.75">
      <c r="A905" s="281" t="s">
        <v>42</v>
      </c>
      <c r="B905" s="282" t="s">
        <v>43</v>
      </c>
      <c r="C905" s="283"/>
      <c r="D905" s="287"/>
      <c r="E905" s="287"/>
      <c r="F905" s="288"/>
    </row>
    <row r="906" spans="1:6" s="275" customFormat="1" ht="15.75">
      <c r="A906" s="281" t="s">
        <v>44</v>
      </c>
      <c r="B906" s="282" t="s">
        <v>45</v>
      </c>
      <c r="C906" s="283" t="s">
        <v>46</v>
      </c>
      <c r="D906" s="130">
        <v>240.58333333333334</v>
      </c>
      <c r="E906" s="130">
        <v>198.17759999999998</v>
      </c>
      <c r="F906" s="292">
        <v>252.99</v>
      </c>
    </row>
    <row r="907" spans="1:6" s="275" customFormat="1" ht="31.5">
      <c r="A907" s="281" t="s">
        <v>47</v>
      </c>
      <c r="B907" s="282" t="s">
        <v>48</v>
      </c>
      <c r="C907" s="283" t="s">
        <v>62</v>
      </c>
      <c r="D907" s="79">
        <v>25.494573900242468</v>
      </c>
      <c r="E907" s="79">
        <v>31.203438915444362</v>
      </c>
      <c r="F907" s="79">
        <v>29.935400494090672</v>
      </c>
    </row>
    <row r="908" spans="1:6" s="275" customFormat="1" ht="15.75">
      <c r="A908" s="281" t="s">
        <v>49</v>
      </c>
      <c r="B908" s="282" t="s">
        <v>50</v>
      </c>
      <c r="C908" s="283"/>
      <c r="D908" s="283"/>
      <c r="E908" s="287"/>
      <c r="F908" s="296"/>
    </row>
    <row r="909" spans="1:6" s="275" customFormat="1" ht="15.75">
      <c r="A909" s="281"/>
      <c r="B909" s="294" t="s">
        <v>39</v>
      </c>
      <c r="C909" s="283"/>
      <c r="D909" s="287"/>
      <c r="E909" s="287"/>
      <c r="F909" s="288"/>
    </row>
    <row r="910" spans="1:6" s="275" customFormat="1" ht="15.75">
      <c r="A910" s="281"/>
      <c r="B910" s="282" t="s">
        <v>51</v>
      </c>
      <c r="C910" s="283" t="s">
        <v>6</v>
      </c>
      <c r="D910" s="130">
        <v>1000</v>
      </c>
      <c r="E910" s="90">
        <v>1000</v>
      </c>
      <c r="F910" s="292">
        <v>1000</v>
      </c>
    </row>
    <row r="911" spans="1:6" s="275" customFormat="1" ht="16.5" thickBot="1">
      <c r="A911" s="297"/>
      <c r="B911" s="298" t="s">
        <v>52</v>
      </c>
      <c r="C911" s="299" t="s">
        <v>6</v>
      </c>
      <c r="D911" s="300"/>
      <c r="E911" s="300"/>
      <c r="F911" s="301"/>
    </row>
    <row r="912" spans="1:6" s="275" customFormat="1" ht="21" thickBot="1">
      <c r="A912" s="701" t="s">
        <v>454</v>
      </c>
      <c r="B912" s="702"/>
      <c r="C912" s="702"/>
      <c r="D912" s="702"/>
      <c r="E912" s="702"/>
      <c r="F912" s="703"/>
    </row>
    <row r="913" spans="1:6" s="275" customFormat="1" ht="54" customHeight="1" thickBot="1">
      <c r="A913" s="69" t="s">
        <v>53</v>
      </c>
      <c r="B913" s="70" t="s">
        <v>0</v>
      </c>
      <c r="C913" s="70" t="s">
        <v>1</v>
      </c>
      <c r="D913" s="70" t="s">
        <v>55</v>
      </c>
      <c r="E913" s="70" t="s">
        <v>100</v>
      </c>
      <c r="F913" s="71" t="s">
        <v>54</v>
      </c>
    </row>
    <row r="914" spans="1:6" s="275" customFormat="1" ht="16.5" thickBot="1">
      <c r="A914" s="69"/>
      <c r="B914" s="70"/>
      <c r="C914" s="70"/>
      <c r="D914" s="70">
        <v>2017</v>
      </c>
      <c r="E914" s="70">
        <v>2018</v>
      </c>
      <c r="F914" s="71">
        <v>2019</v>
      </c>
    </row>
    <row r="915" spans="1:6" s="275" customFormat="1" ht="15.75">
      <c r="A915" s="276" t="s">
        <v>2</v>
      </c>
      <c r="B915" s="277" t="s">
        <v>3</v>
      </c>
      <c r="C915" s="278"/>
      <c r="D915" s="279"/>
      <c r="E915" s="279"/>
      <c r="F915" s="280"/>
    </row>
    <row r="916" spans="1:6" s="275" customFormat="1" ht="15.75">
      <c r="A916" s="281" t="s">
        <v>4</v>
      </c>
      <c r="B916" s="282" t="s">
        <v>5</v>
      </c>
      <c r="C916" s="283" t="s">
        <v>6</v>
      </c>
      <c r="D916" s="284">
        <v>23721316</v>
      </c>
      <c r="E916" s="284">
        <v>23620349.16528148</v>
      </c>
      <c r="F916" s="285">
        <v>23177894.5398355</v>
      </c>
    </row>
    <row r="917" spans="1:6" s="275" customFormat="1" ht="15.75">
      <c r="A917" s="281" t="s">
        <v>7</v>
      </c>
      <c r="B917" s="282" t="s">
        <v>8</v>
      </c>
      <c r="C917" s="283" t="s">
        <v>6</v>
      </c>
      <c r="D917" s="284">
        <v>1617149</v>
      </c>
      <c r="E917" s="284">
        <v>-224974.69979046332</v>
      </c>
      <c r="F917" s="285">
        <v>-131444.42722032894</v>
      </c>
    </row>
    <row r="918" spans="1:6" s="275" customFormat="1" ht="15.75">
      <c r="A918" s="281" t="s">
        <v>9</v>
      </c>
      <c r="B918" s="282" t="s">
        <v>10</v>
      </c>
      <c r="C918" s="283" t="s">
        <v>6</v>
      </c>
      <c r="D918" s="284">
        <v>2390655</v>
      </c>
      <c r="E918" s="284">
        <v>444133.36172148935</v>
      </c>
      <c r="F918" s="285">
        <v>314062.789079671</v>
      </c>
    </row>
    <row r="919" spans="1:6" s="275" customFormat="1" ht="15.75">
      <c r="A919" s="281" t="s">
        <v>11</v>
      </c>
      <c r="B919" s="282" t="s">
        <v>12</v>
      </c>
      <c r="C919" s="283" t="s">
        <v>6</v>
      </c>
      <c r="D919" s="284">
        <v>1537900</v>
      </c>
      <c r="E919" s="284">
        <v>176426.01320762932</v>
      </c>
      <c r="F919" s="285">
        <v>46355.789079671005</v>
      </c>
    </row>
    <row r="920" spans="1:6" s="275" customFormat="1" ht="15.75">
      <c r="A920" s="281" t="s">
        <v>13</v>
      </c>
      <c r="B920" s="282" t="s">
        <v>14</v>
      </c>
      <c r="C920" s="283"/>
      <c r="D920" s="284"/>
      <c r="E920" s="284"/>
      <c r="F920" s="285"/>
    </row>
    <row r="921" spans="1:6" s="275" customFormat="1" ht="47.25">
      <c r="A921" s="281" t="s">
        <v>15</v>
      </c>
      <c r="B921" s="282" t="s">
        <v>59</v>
      </c>
      <c r="C921" s="283" t="s">
        <v>16</v>
      </c>
      <c r="D921" s="284"/>
      <c r="E921" s="286"/>
      <c r="F921" s="285"/>
    </row>
    <row r="922" spans="1:6" s="275" customFormat="1" ht="31.5">
      <c r="A922" s="281" t="s">
        <v>17</v>
      </c>
      <c r="B922" s="282" t="s">
        <v>58</v>
      </c>
      <c r="C922" s="283"/>
      <c r="D922" s="77"/>
      <c r="E922" s="77"/>
      <c r="F922" s="78"/>
    </row>
    <row r="923" spans="1:6" s="275" customFormat="1" ht="15.75">
      <c r="A923" s="281" t="s">
        <v>18</v>
      </c>
      <c r="B923" s="282" t="s">
        <v>101</v>
      </c>
      <c r="C923" s="283" t="s">
        <v>19</v>
      </c>
      <c r="D923" s="287"/>
      <c r="E923" s="287"/>
      <c r="F923" s="288"/>
    </row>
    <row r="924" spans="1:6" s="275" customFormat="1" ht="15.75">
      <c r="A924" s="281" t="s">
        <v>20</v>
      </c>
      <c r="B924" s="282" t="s">
        <v>102</v>
      </c>
      <c r="C924" s="283" t="s">
        <v>21</v>
      </c>
      <c r="D924" s="287"/>
      <c r="E924" s="287"/>
      <c r="F924" s="288"/>
    </row>
    <row r="925" spans="1:6" s="275" customFormat="1" ht="15.75">
      <c r="A925" s="289" t="s">
        <v>22</v>
      </c>
      <c r="B925" s="290" t="s">
        <v>103</v>
      </c>
      <c r="C925" s="291" t="s">
        <v>19</v>
      </c>
      <c r="D925" s="79">
        <v>360.3304</v>
      </c>
      <c r="E925" s="79">
        <v>301.1096</v>
      </c>
      <c r="F925" s="262">
        <v>273.488</v>
      </c>
    </row>
    <row r="926" spans="1:6" s="275" customFormat="1" ht="31.5">
      <c r="A926" s="281" t="s">
        <v>56</v>
      </c>
      <c r="B926" s="282" t="s">
        <v>110</v>
      </c>
      <c r="C926" s="283" t="s">
        <v>57</v>
      </c>
      <c r="D926" s="263">
        <v>2683.560998</v>
      </c>
      <c r="E926" s="263">
        <v>2559.45272</v>
      </c>
      <c r="F926" s="264">
        <v>2537.3584140000003</v>
      </c>
    </row>
    <row r="927" spans="1:6" s="275" customFormat="1" ht="15.75">
      <c r="A927" s="281" t="s">
        <v>24</v>
      </c>
      <c r="B927" s="282" t="s">
        <v>104</v>
      </c>
      <c r="C927" s="283" t="s">
        <v>23</v>
      </c>
      <c r="D927" s="130"/>
      <c r="E927" s="130"/>
      <c r="F927" s="292"/>
    </row>
    <row r="928" spans="1:6" s="275" customFormat="1" ht="37.5" customHeight="1">
      <c r="A928" s="281" t="s">
        <v>25</v>
      </c>
      <c r="B928" s="282" t="s">
        <v>98</v>
      </c>
      <c r="C928" s="283" t="s">
        <v>16</v>
      </c>
      <c r="D928" s="80" t="s">
        <v>226</v>
      </c>
      <c r="E928" s="80" t="s">
        <v>226</v>
      </c>
      <c r="F928" s="80" t="s">
        <v>226</v>
      </c>
    </row>
    <row r="929" spans="1:6" s="275" customFormat="1" ht="47.25">
      <c r="A929" s="281" t="s">
        <v>26</v>
      </c>
      <c r="B929" s="282" t="s">
        <v>99</v>
      </c>
      <c r="C929" s="283"/>
      <c r="D929" s="80" t="s">
        <v>227</v>
      </c>
      <c r="E929" s="80" t="s">
        <v>227</v>
      </c>
      <c r="F929" s="80" t="s">
        <v>227</v>
      </c>
    </row>
    <row r="930" spans="1:6" s="275" customFormat="1" ht="31.5">
      <c r="A930" s="281" t="s">
        <v>27</v>
      </c>
      <c r="B930" s="282" t="s">
        <v>105</v>
      </c>
      <c r="C930" s="283" t="s">
        <v>21</v>
      </c>
      <c r="D930" s="287"/>
      <c r="E930" s="287"/>
      <c r="F930" s="288"/>
    </row>
    <row r="931" spans="1:6" s="275" customFormat="1" ht="15.75">
      <c r="A931" s="281" t="s">
        <v>28</v>
      </c>
      <c r="B931" s="282" t="s">
        <v>29</v>
      </c>
      <c r="C931" s="283" t="s">
        <v>6</v>
      </c>
      <c r="D931" s="293">
        <v>763108.5342059621</v>
      </c>
      <c r="E931" s="293">
        <v>782685.9550038115</v>
      </c>
      <c r="F931" s="293">
        <v>969921</v>
      </c>
    </row>
    <row r="932" spans="1:6" s="275" customFormat="1" ht="47.25">
      <c r="A932" s="281" t="s">
        <v>30</v>
      </c>
      <c r="B932" s="282" t="s">
        <v>106</v>
      </c>
      <c r="C932" s="283" t="s">
        <v>6</v>
      </c>
      <c r="D932" s="130">
        <v>340831.9113504234</v>
      </c>
      <c r="E932" s="130">
        <v>284604.4299271383</v>
      </c>
      <c r="F932" s="292">
        <v>439470.8188072009</v>
      </c>
    </row>
    <row r="933" spans="1:6" s="275" customFormat="1" ht="15.75">
      <c r="A933" s="281"/>
      <c r="B933" s="282" t="s">
        <v>60</v>
      </c>
      <c r="C933" s="283"/>
      <c r="D933" s="130"/>
      <c r="E933" s="130"/>
      <c r="F933" s="292"/>
    </row>
    <row r="934" spans="1:6" s="275" customFormat="1" ht="15.75">
      <c r="A934" s="281"/>
      <c r="B934" s="282" t="s">
        <v>31</v>
      </c>
      <c r="C934" s="283"/>
      <c r="D934" s="130">
        <v>73602.83485</v>
      </c>
      <c r="E934" s="130">
        <v>74205.8716321124</v>
      </c>
      <c r="F934" s="292">
        <v>90880.283652</v>
      </c>
    </row>
    <row r="935" spans="1:6" s="275" customFormat="1" ht="15.75">
      <c r="A935" s="281"/>
      <c r="B935" s="282" t="s">
        <v>32</v>
      </c>
      <c r="C935" s="283"/>
      <c r="D935" s="130">
        <v>21444.163719999997</v>
      </c>
      <c r="E935" s="130">
        <v>62711.64948033653</v>
      </c>
      <c r="F935" s="292">
        <v>74604</v>
      </c>
    </row>
    <row r="936" spans="1:6" s="275" customFormat="1" ht="15.75">
      <c r="A936" s="281"/>
      <c r="B936" s="282" t="s">
        <v>33</v>
      </c>
      <c r="C936" s="283"/>
      <c r="D936" s="130">
        <v>8852.70646131418</v>
      </c>
      <c r="E936" s="130">
        <v>8432.23069194556</v>
      </c>
      <c r="F936" s="292">
        <v>10490.274461314179</v>
      </c>
    </row>
    <row r="937" spans="1:6" s="275" customFormat="1" ht="15.75">
      <c r="A937" s="281" t="s">
        <v>34</v>
      </c>
      <c r="B937" s="282" t="s">
        <v>107</v>
      </c>
      <c r="C937" s="283" t="s">
        <v>6</v>
      </c>
      <c r="D937" s="130">
        <v>422276.6228555387</v>
      </c>
      <c r="E937" s="130">
        <v>498081.52507667325</v>
      </c>
      <c r="F937" s="292">
        <v>530449.7415372529</v>
      </c>
    </row>
    <row r="938" spans="1:6" s="275" customFormat="1" ht="31.5">
      <c r="A938" s="281" t="s">
        <v>35</v>
      </c>
      <c r="B938" s="282" t="s">
        <v>61</v>
      </c>
      <c r="C938" s="283" t="s">
        <v>6</v>
      </c>
      <c r="D938" s="130"/>
      <c r="E938" s="130"/>
      <c r="F938" s="292"/>
    </row>
    <row r="939" spans="1:6" s="275" customFormat="1" ht="31.5">
      <c r="A939" s="281" t="s">
        <v>36</v>
      </c>
      <c r="B939" s="282" t="s">
        <v>64</v>
      </c>
      <c r="C939" s="283" t="s">
        <v>6</v>
      </c>
      <c r="D939" s="130"/>
      <c r="E939" s="130"/>
      <c r="F939" s="292"/>
    </row>
    <row r="940" spans="1:6" s="275" customFormat="1" ht="15.75">
      <c r="A940" s="281" t="s">
        <v>37</v>
      </c>
      <c r="B940" s="282" t="s">
        <v>38</v>
      </c>
      <c r="C940" s="283"/>
      <c r="D940" s="283" t="s">
        <v>228</v>
      </c>
      <c r="E940" s="283" t="s">
        <v>228</v>
      </c>
      <c r="F940" s="283" t="s">
        <v>228</v>
      </c>
    </row>
    <row r="941" spans="1:6" s="275" customFormat="1" ht="15.75">
      <c r="A941" s="281"/>
      <c r="B941" s="294" t="s">
        <v>39</v>
      </c>
      <c r="C941" s="283"/>
      <c r="D941" s="287"/>
      <c r="E941" s="287"/>
      <c r="F941" s="288"/>
    </row>
    <row r="942" spans="1:6" s="275" customFormat="1" ht="21" customHeight="1">
      <c r="A942" s="281"/>
      <c r="B942" s="282" t="s">
        <v>108</v>
      </c>
      <c r="C942" s="283" t="s">
        <v>40</v>
      </c>
      <c r="D942" s="295">
        <v>8146.42</v>
      </c>
      <c r="E942" s="130">
        <v>9505.68</v>
      </c>
      <c r="F942" s="292">
        <v>9665.022</v>
      </c>
    </row>
    <row r="943" spans="1:6" s="275" customFormat="1" ht="15.75">
      <c r="A943" s="281"/>
      <c r="B943" s="282" t="s">
        <v>109</v>
      </c>
      <c r="C943" s="283" t="s">
        <v>41</v>
      </c>
      <c r="D943" s="79">
        <v>41.83824444976117</v>
      </c>
      <c r="E943" s="79">
        <v>29.940459801627902</v>
      </c>
      <c r="F943" s="79">
        <v>45.470234708953676</v>
      </c>
    </row>
    <row r="944" spans="1:6" s="275" customFormat="1" ht="15.75">
      <c r="A944" s="281" t="s">
        <v>42</v>
      </c>
      <c r="B944" s="282" t="s">
        <v>43</v>
      </c>
      <c r="C944" s="283"/>
      <c r="D944" s="287"/>
      <c r="E944" s="287"/>
      <c r="F944" s="288"/>
    </row>
    <row r="945" spans="1:6" s="275" customFormat="1" ht="15.75">
      <c r="A945" s="281" t="s">
        <v>44</v>
      </c>
      <c r="B945" s="282" t="s">
        <v>45</v>
      </c>
      <c r="C945" s="283" t="s">
        <v>46</v>
      </c>
      <c r="D945" s="130">
        <v>240.58333333333334</v>
      </c>
      <c r="E945" s="130">
        <v>198.17759999999998</v>
      </c>
      <c r="F945" s="292">
        <v>252.99</v>
      </c>
    </row>
    <row r="946" spans="1:6" s="275" customFormat="1" ht="31.5">
      <c r="A946" s="281" t="s">
        <v>47</v>
      </c>
      <c r="B946" s="282" t="s">
        <v>48</v>
      </c>
      <c r="C946" s="283" t="s">
        <v>62</v>
      </c>
      <c r="D946" s="79">
        <v>25.494573900242468</v>
      </c>
      <c r="E946" s="79">
        <v>31.203438915444362</v>
      </c>
      <c r="F946" s="79">
        <v>29.935400494090672</v>
      </c>
    </row>
    <row r="947" spans="1:6" s="275" customFormat="1" ht="15.75">
      <c r="A947" s="281" t="s">
        <v>49</v>
      </c>
      <c r="B947" s="282" t="s">
        <v>50</v>
      </c>
      <c r="C947" s="283"/>
      <c r="D947" s="283"/>
      <c r="E947" s="287"/>
      <c r="F947" s="296"/>
    </row>
    <row r="948" spans="1:6" s="275" customFormat="1" ht="15.75">
      <c r="A948" s="281"/>
      <c r="B948" s="294" t="s">
        <v>39</v>
      </c>
      <c r="C948" s="283"/>
      <c r="D948" s="287"/>
      <c r="E948" s="287"/>
      <c r="F948" s="288"/>
    </row>
    <row r="949" spans="1:6" s="275" customFormat="1" ht="15.75">
      <c r="A949" s="281"/>
      <c r="B949" s="282" t="s">
        <v>51</v>
      </c>
      <c r="C949" s="283" t="s">
        <v>6</v>
      </c>
      <c r="D949" s="130">
        <v>1000</v>
      </c>
      <c r="E949" s="90">
        <v>1000</v>
      </c>
      <c r="F949" s="292">
        <v>1000</v>
      </c>
    </row>
    <row r="950" spans="1:6" s="275" customFormat="1" ht="16.5" thickBot="1">
      <c r="A950" s="297"/>
      <c r="B950" s="298" t="s">
        <v>52</v>
      </c>
      <c r="C950" s="299" t="s">
        <v>6</v>
      </c>
      <c r="D950" s="300"/>
      <c r="E950" s="300"/>
      <c r="F950" s="301"/>
    </row>
    <row r="951" spans="1:6" ht="21" thickBot="1">
      <c r="A951" s="707" t="s">
        <v>264</v>
      </c>
      <c r="B951" s="708"/>
      <c r="C951" s="708"/>
      <c r="D951" s="708"/>
      <c r="E951" s="708"/>
      <c r="F951" s="709"/>
    </row>
    <row r="952" spans="1:6" ht="32.25" thickBot="1">
      <c r="A952" s="9" t="s">
        <v>53</v>
      </c>
      <c r="B952" s="10" t="s">
        <v>0</v>
      </c>
      <c r="C952" s="10" t="s">
        <v>1</v>
      </c>
      <c r="D952" s="10" t="s">
        <v>55</v>
      </c>
      <c r="E952" s="10" t="s">
        <v>100</v>
      </c>
      <c r="F952" s="11" t="s">
        <v>54</v>
      </c>
    </row>
    <row r="953" spans="1:6" ht="16.5" thickBot="1">
      <c r="A953" s="9"/>
      <c r="B953" s="10"/>
      <c r="C953" s="10"/>
      <c r="D953" s="10">
        <v>2017</v>
      </c>
      <c r="E953" s="10">
        <v>2018</v>
      </c>
      <c r="F953" s="11">
        <v>2019</v>
      </c>
    </row>
    <row r="954" spans="1:6" ht="15.75">
      <c r="A954" s="219" t="s">
        <v>2</v>
      </c>
      <c r="B954" s="220" t="s">
        <v>3</v>
      </c>
      <c r="C954" s="221"/>
      <c r="D954" s="336"/>
      <c r="E954" s="336"/>
      <c r="F954" s="337"/>
    </row>
    <row r="955" spans="1:6" ht="15.75">
      <c r="A955" s="12" t="s">
        <v>4</v>
      </c>
      <c r="B955" s="13" t="s">
        <v>5</v>
      </c>
      <c r="C955" s="14" t="s">
        <v>6</v>
      </c>
      <c r="D955" s="284">
        <v>23721316</v>
      </c>
      <c r="E955" s="284">
        <v>23620349.16528148</v>
      </c>
      <c r="F955" s="285">
        <v>23177894.5398355</v>
      </c>
    </row>
    <row r="956" spans="1:6" ht="15.75">
      <c r="A956" s="12" t="s">
        <v>7</v>
      </c>
      <c r="B956" s="13" t="s">
        <v>8</v>
      </c>
      <c r="C956" s="14" t="s">
        <v>6</v>
      </c>
      <c r="D956" s="284">
        <v>1617149</v>
      </c>
      <c r="E956" s="284">
        <v>-224974.69979046332</v>
      </c>
      <c r="F956" s="285">
        <v>-131444.42722032894</v>
      </c>
    </row>
    <row r="957" spans="1:6" ht="15.75">
      <c r="A957" s="12" t="s">
        <v>9</v>
      </c>
      <c r="B957" s="13" t="s">
        <v>10</v>
      </c>
      <c r="C957" s="14" t="s">
        <v>6</v>
      </c>
      <c r="D957" s="284">
        <v>2390655</v>
      </c>
      <c r="E957" s="284">
        <v>444133.36172148935</v>
      </c>
      <c r="F957" s="285">
        <v>314062.789079671</v>
      </c>
    </row>
    <row r="958" spans="1:6" ht="15.75">
      <c r="A958" s="12" t="s">
        <v>11</v>
      </c>
      <c r="B958" s="13" t="s">
        <v>12</v>
      </c>
      <c r="C958" s="14" t="s">
        <v>6</v>
      </c>
      <c r="D958" s="284">
        <v>1537900</v>
      </c>
      <c r="E958" s="284">
        <v>176426.01320762932</v>
      </c>
      <c r="F958" s="285">
        <v>46355.789079671005</v>
      </c>
    </row>
    <row r="959" spans="1:6" ht="15.75">
      <c r="A959" s="12" t="s">
        <v>13</v>
      </c>
      <c r="B959" s="13" t="s">
        <v>14</v>
      </c>
      <c r="C959" s="14"/>
      <c r="D959" s="153"/>
      <c r="E959" s="153"/>
      <c r="F959" s="154"/>
    </row>
    <row r="960" spans="1:6" ht="47.25">
      <c r="A960" s="12" t="s">
        <v>15</v>
      </c>
      <c r="B960" s="13" t="s">
        <v>59</v>
      </c>
      <c r="C960" s="14" t="s">
        <v>16</v>
      </c>
      <c r="D960" s="153"/>
      <c r="E960" s="153"/>
      <c r="F960" s="154"/>
    </row>
    <row r="961" spans="1:6" ht="31.5">
      <c r="A961" s="12" t="s">
        <v>17</v>
      </c>
      <c r="B961" s="13" t="s">
        <v>58</v>
      </c>
      <c r="C961" s="14"/>
      <c r="D961" s="33"/>
      <c r="E961" s="33"/>
      <c r="F961" s="34"/>
    </row>
    <row r="962" spans="1:6" ht="15.75">
      <c r="A962" s="12" t="s">
        <v>18</v>
      </c>
      <c r="B962" s="13" t="s">
        <v>101</v>
      </c>
      <c r="C962" s="14" t="s">
        <v>19</v>
      </c>
      <c r="D962" s="89"/>
      <c r="E962" s="89"/>
      <c r="F962" s="117"/>
    </row>
    <row r="963" spans="1:6" ht="15.75">
      <c r="A963" s="12" t="s">
        <v>20</v>
      </c>
      <c r="B963" s="13" t="s">
        <v>102</v>
      </c>
      <c r="C963" s="14" t="s">
        <v>21</v>
      </c>
      <c r="D963" s="89"/>
      <c r="E963" s="89"/>
      <c r="F963" s="117"/>
    </row>
    <row r="964" spans="1:6" ht="15.75">
      <c r="A964" s="17" t="s">
        <v>22</v>
      </c>
      <c r="B964" s="18" t="s">
        <v>103</v>
      </c>
      <c r="C964" s="19" t="s">
        <v>19</v>
      </c>
      <c r="D964" s="161">
        <v>22.21</v>
      </c>
      <c r="E964" s="161">
        <v>22.25</v>
      </c>
      <c r="F964" s="157">
        <v>22.267</v>
      </c>
    </row>
    <row r="965" spans="1:6" ht="31.5">
      <c r="A965" s="12" t="s">
        <v>56</v>
      </c>
      <c r="B965" s="13" t="s">
        <v>110</v>
      </c>
      <c r="C965" s="14" t="s">
        <v>57</v>
      </c>
      <c r="D965" s="161">
        <v>194.4</v>
      </c>
      <c r="E965" s="161">
        <v>197.37</v>
      </c>
      <c r="F965" s="157">
        <v>198.83</v>
      </c>
    </row>
    <row r="966" spans="1:6" ht="15.75">
      <c r="A966" s="12" t="s">
        <v>24</v>
      </c>
      <c r="B966" s="13" t="s">
        <v>104</v>
      </c>
      <c r="C966" s="14" t="s">
        <v>23</v>
      </c>
      <c r="D966" s="161"/>
      <c r="E966" s="161"/>
      <c r="F966" s="157"/>
    </row>
    <row r="967" spans="1:6" ht="31.5">
      <c r="A967" s="12" t="s">
        <v>25</v>
      </c>
      <c r="B967" s="13" t="s">
        <v>98</v>
      </c>
      <c r="C967" s="14" t="s">
        <v>16</v>
      </c>
      <c r="D967" s="170" t="s">
        <v>265</v>
      </c>
      <c r="E967" s="170" t="s">
        <v>266</v>
      </c>
      <c r="F967" s="170" t="s">
        <v>267</v>
      </c>
    </row>
    <row r="968" spans="1:6" ht="47.25">
      <c r="A968" s="12" t="s">
        <v>26</v>
      </c>
      <c r="B968" s="13" t="s">
        <v>99</v>
      </c>
      <c r="C968" s="14"/>
      <c r="D968" s="112" t="s">
        <v>227</v>
      </c>
      <c r="E968" s="112" t="s">
        <v>227</v>
      </c>
      <c r="F968" s="112" t="s">
        <v>227</v>
      </c>
    </row>
    <row r="969" spans="1:6" ht="31.5">
      <c r="A969" s="12" t="s">
        <v>27</v>
      </c>
      <c r="B969" s="13" t="s">
        <v>105</v>
      </c>
      <c r="C969" s="14" t="s">
        <v>21</v>
      </c>
      <c r="D969" s="161"/>
      <c r="E969" s="161"/>
      <c r="F969" s="157"/>
    </row>
    <row r="970" spans="1:6" ht="15.75">
      <c r="A970" s="12" t="s">
        <v>28</v>
      </c>
      <c r="B970" s="13" t="s">
        <v>29</v>
      </c>
      <c r="C970" s="14" t="s">
        <v>6</v>
      </c>
      <c r="D970" s="161">
        <v>40990.07</v>
      </c>
      <c r="E970" s="161">
        <v>10839.6</v>
      </c>
      <c r="F970" s="157">
        <v>30311.25</v>
      </c>
    </row>
    <row r="971" spans="1:6" ht="47.25">
      <c r="A971" s="12" t="s">
        <v>30</v>
      </c>
      <c r="B971" s="13" t="s">
        <v>106</v>
      </c>
      <c r="C971" s="14" t="s">
        <v>6</v>
      </c>
      <c r="D971" s="161"/>
      <c r="E971" s="161"/>
      <c r="F971" s="157"/>
    </row>
    <row r="972" spans="1:6" ht="15.75">
      <c r="A972" s="12"/>
      <c r="B972" s="13" t="s">
        <v>60</v>
      </c>
      <c r="C972" s="14"/>
      <c r="D972" s="161"/>
      <c r="E972" s="161"/>
      <c r="F972" s="157"/>
    </row>
    <row r="973" spans="1:6" ht="15.75">
      <c r="A973" s="12"/>
      <c r="B973" s="13" t="s">
        <v>31</v>
      </c>
      <c r="C973" s="14"/>
      <c r="D973" s="161"/>
      <c r="E973" s="161"/>
      <c r="F973" s="157"/>
    </row>
    <row r="974" spans="1:6" ht="15.75">
      <c r="A974" s="12"/>
      <c r="B974" s="13" t="s">
        <v>32</v>
      </c>
      <c r="C974" s="14"/>
      <c r="D974" s="161"/>
      <c r="E974" s="161"/>
      <c r="F974" s="157"/>
    </row>
    <row r="975" spans="1:6" ht="15.75">
      <c r="A975" s="12"/>
      <c r="B975" s="13" t="s">
        <v>33</v>
      </c>
      <c r="C975" s="14"/>
      <c r="D975" s="161"/>
      <c r="E975" s="161"/>
      <c r="F975" s="157"/>
    </row>
    <row r="976" spans="1:6" ht="15.75">
      <c r="A976" s="12" t="s">
        <v>34</v>
      </c>
      <c r="B976" s="13" t="s">
        <v>107</v>
      </c>
      <c r="C976" s="14" t="s">
        <v>6</v>
      </c>
      <c r="D976" s="161"/>
      <c r="E976" s="161"/>
      <c r="F976" s="157"/>
    </row>
    <row r="977" spans="1:6" ht="31.5">
      <c r="A977" s="12" t="s">
        <v>35</v>
      </c>
      <c r="B977" s="13" t="s">
        <v>61</v>
      </c>
      <c r="C977" s="14" t="s">
        <v>6</v>
      </c>
      <c r="D977" s="161"/>
      <c r="E977" s="161"/>
      <c r="F977" s="157"/>
    </row>
    <row r="978" spans="1:6" ht="31.5">
      <c r="A978" s="12" t="s">
        <v>36</v>
      </c>
      <c r="B978" s="13" t="s">
        <v>64</v>
      </c>
      <c r="C978" s="14" t="s">
        <v>6</v>
      </c>
      <c r="D978" s="161"/>
      <c r="E978" s="161"/>
      <c r="F978" s="157"/>
    </row>
    <row r="979" spans="1:6" ht="15.75">
      <c r="A979" s="12" t="s">
        <v>37</v>
      </c>
      <c r="B979" s="13" t="s">
        <v>38</v>
      </c>
      <c r="C979" s="14"/>
      <c r="D979" s="233"/>
      <c r="E979" s="233"/>
      <c r="F979" s="338"/>
    </row>
    <row r="980" spans="1:6" ht="15.75">
      <c r="A980" s="12"/>
      <c r="B980" s="20" t="s">
        <v>39</v>
      </c>
      <c r="C980" s="14"/>
      <c r="D980" s="161"/>
      <c r="E980" s="161"/>
      <c r="F980" s="157"/>
    </row>
    <row r="981" spans="1:6" ht="15.75">
      <c r="A981" s="12"/>
      <c r="B981" s="13" t="s">
        <v>108</v>
      </c>
      <c r="C981" s="14" t="s">
        <v>40</v>
      </c>
      <c r="D981" s="161">
        <v>241.8</v>
      </c>
      <c r="E981" s="161">
        <v>326.43</v>
      </c>
      <c r="F981" s="157">
        <v>326.43</v>
      </c>
    </row>
    <row r="982" spans="1:6" ht="15.75">
      <c r="A982" s="12"/>
      <c r="B982" s="13" t="s">
        <v>109</v>
      </c>
      <c r="C982" s="14" t="s">
        <v>41</v>
      </c>
      <c r="D982" s="161"/>
      <c r="E982" s="161"/>
      <c r="F982" s="157"/>
    </row>
    <row r="983" spans="1:6" ht="15.75">
      <c r="A983" s="12" t="s">
        <v>42</v>
      </c>
      <c r="B983" s="13" t="s">
        <v>43</v>
      </c>
      <c r="C983" s="14"/>
      <c r="D983" s="161"/>
      <c r="E983" s="161"/>
      <c r="F983" s="157"/>
    </row>
    <row r="984" spans="1:6" ht="15.75">
      <c r="A984" s="12" t="s">
        <v>44</v>
      </c>
      <c r="B984" s="13" t="s">
        <v>45</v>
      </c>
      <c r="C984" s="14" t="s">
        <v>46</v>
      </c>
      <c r="D984" s="161">
        <v>2.03</v>
      </c>
      <c r="E984" s="161">
        <v>2.03</v>
      </c>
      <c r="F984" s="157">
        <v>2.62</v>
      </c>
    </row>
    <row r="985" spans="1:6" ht="31.5">
      <c r="A985" s="12" t="s">
        <v>47</v>
      </c>
      <c r="B985" s="13" t="s">
        <v>48</v>
      </c>
      <c r="C985" s="14" t="s">
        <v>62</v>
      </c>
      <c r="D985" s="161">
        <v>71.06</v>
      </c>
      <c r="E985" s="161">
        <v>37.5</v>
      </c>
      <c r="F985" s="157">
        <v>72.3</v>
      </c>
    </row>
    <row r="986" spans="1:6" ht="15.75">
      <c r="A986" s="12" t="s">
        <v>49</v>
      </c>
      <c r="B986" s="13" t="s">
        <v>50</v>
      </c>
      <c r="C986" s="14"/>
      <c r="D986" s="87"/>
      <c r="E986" s="87"/>
      <c r="F986" s="112"/>
    </row>
    <row r="987" spans="1:6" ht="15.75">
      <c r="A987" s="12"/>
      <c r="B987" s="20" t="s">
        <v>39</v>
      </c>
      <c r="C987" s="14"/>
      <c r="D987" s="87"/>
      <c r="E987" s="87"/>
      <c r="F987" s="112"/>
    </row>
    <row r="988" spans="1:6" ht="15.75">
      <c r="A988" s="12"/>
      <c r="B988" s="13" t="s">
        <v>51</v>
      </c>
      <c r="C988" s="14" t="s">
        <v>6</v>
      </c>
      <c r="D988" s="161">
        <v>1000</v>
      </c>
      <c r="E988" s="161">
        <v>1000</v>
      </c>
      <c r="F988" s="157">
        <v>1000</v>
      </c>
    </row>
    <row r="989" spans="1:6" ht="16.5" thickBot="1">
      <c r="A989" s="21"/>
      <c r="B989" s="22" t="s">
        <v>52</v>
      </c>
      <c r="C989" s="23" t="s">
        <v>6</v>
      </c>
      <c r="D989" s="339"/>
      <c r="E989" s="339"/>
      <c r="F989" s="340"/>
    </row>
    <row r="990" spans="1:6" s="68" customFormat="1" ht="21" thickBot="1">
      <c r="A990" s="704" t="s">
        <v>269</v>
      </c>
      <c r="B990" s="705"/>
      <c r="C990" s="705"/>
      <c r="D990" s="705"/>
      <c r="E990" s="705"/>
      <c r="F990" s="706"/>
    </row>
    <row r="991" spans="1:6" s="68" customFormat="1" ht="21" thickBot="1">
      <c r="A991" s="701" t="s">
        <v>270</v>
      </c>
      <c r="B991" s="702"/>
      <c r="C991" s="702"/>
      <c r="D991" s="702"/>
      <c r="E991" s="702"/>
      <c r="F991" s="703"/>
    </row>
    <row r="992" spans="1:6" s="68" customFormat="1" ht="49.5" customHeight="1" thickBot="1">
      <c r="A992" s="69" t="s">
        <v>53</v>
      </c>
      <c r="B992" s="70" t="s">
        <v>0</v>
      </c>
      <c r="C992" s="70" t="s">
        <v>1</v>
      </c>
      <c r="D992" s="70" t="s">
        <v>55</v>
      </c>
      <c r="E992" s="70" t="s">
        <v>134</v>
      </c>
      <c r="F992" s="71" t="s">
        <v>54</v>
      </c>
    </row>
    <row r="993" spans="1:6" s="68" customFormat="1" ht="16.5" thickBot="1">
      <c r="A993" s="69"/>
      <c r="B993" s="70"/>
      <c r="C993" s="70"/>
      <c r="D993" s="70">
        <v>2017</v>
      </c>
      <c r="E993" s="70">
        <v>2018</v>
      </c>
      <c r="F993" s="71">
        <v>2019</v>
      </c>
    </row>
    <row r="994" spans="1:6" s="68" customFormat="1" ht="15.75">
      <c r="A994" s="72" t="s">
        <v>2</v>
      </c>
      <c r="B994" s="73" t="s">
        <v>3</v>
      </c>
      <c r="C994" s="74"/>
      <c r="D994" s="342"/>
      <c r="E994" s="342"/>
      <c r="F994" s="343"/>
    </row>
    <row r="995" spans="1:6" s="68" customFormat="1" ht="15.75">
      <c r="A995" s="75" t="s">
        <v>4</v>
      </c>
      <c r="B995" s="76" t="s">
        <v>5</v>
      </c>
      <c r="C995" s="77" t="s">
        <v>6</v>
      </c>
      <c r="D995" s="344">
        <v>23721316</v>
      </c>
      <c r="E995" s="345">
        <v>23620349.16528148</v>
      </c>
      <c r="F995" s="346">
        <v>23177894.5398355</v>
      </c>
    </row>
    <row r="996" spans="1:6" s="68" customFormat="1" ht="15.75">
      <c r="A996" s="75" t="s">
        <v>7</v>
      </c>
      <c r="B996" s="76" t="s">
        <v>8</v>
      </c>
      <c r="C996" s="77" t="s">
        <v>6</v>
      </c>
      <c r="D996" s="344">
        <v>1617149</v>
      </c>
      <c r="E996" s="345">
        <v>-224974.69979046332</v>
      </c>
      <c r="F996" s="346">
        <v>-131444.42722032894</v>
      </c>
    </row>
    <row r="997" spans="1:6" s="68" customFormat="1" ht="15.75">
      <c r="A997" s="75" t="s">
        <v>9</v>
      </c>
      <c r="B997" s="76" t="s">
        <v>10</v>
      </c>
      <c r="C997" s="77" t="s">
        <v>6</v>
      </c>
      <c r="D997" s="344">
        <v>2390655</v>
      </c>
      <c r="E997" s="345">
        <v>444133.36172148935</v>
      </c>
      <c r="F997" s="346">
        <v>314062.789079671</v>
      </c>
    </row>
    <row r="998" spans="1:6" s="68" customFormat="1" ht="15.75">
      <c r="A998" s="75" t="s">
        <v>11</v>
      </c>
      <c r="B998" s="76" t="s">
        <v>12</v>
      </c>
      <c r="C998" s="77" t="s">
        <v>6</v>
      </c>
      <c r="D998" s="344">
        <v>1537900</v>
      </c>
      <c r="E998" s="345">
        <v>176426.01320762932</v>
      </c>
      <c r="F998" s="346">
        <v>46355.789079671005</v>
      </c>
    </row>
    <row r="999" spans="1:6" s="68" customFormat="1" ht="15.75">
      <c r="A999" s="75" t="s">
        <v>13</v>
      </c>
      <c r="B999" s="76" t="s">
        <v>14</v>
      </c>
      <c r="C999" s="77"/>
      <c r="D999" s="345"/>
      <c r="E999" s="345"/>
      <c r="F999" s="346"/>
    </row>
    <row r="1000" spans="1:6" s="68" customFormat="1" ht="47.25">
      <c r="A1000" s="75" t="s">
        <v>15</v>
      </c>
      <c r="B1000" s="76" t="s">
        <v>59</v>
      </c>
      <c r="C1000" s="77" t="s">
        <v>16</v>
      </c>
      <c r="D1000" s="344"/>
      <c r="E1000" s="345"/>
      <c r="F1000" s="346"/>
    </row>
    <row r="1001" spans="1:6" s="68" customFormat="1" ht="31.5">
      <c r="A1001" s="75" t="s">
        <v>17</v>
      </c>
      <c r="B1001" s="76" t="s">
        <v>58</v>
      </c>
      <c r="C1001" s="77"/>
      <c r="D1001" s="80"/>
      <c r="E1001" s="80"/>
      <c r="F1001" s="81"/>
    </row>
    <row r="1002" spans="1:6" s="68" customFormat="1" ht="18.75">
      <c r="A1002" s="75" t="s">
        <v>18</v>
      </c>
      <c r="B1002" s="76" t="s">
        <v>135</v>
      </c>
      <c r="C1002" s="77" t="s">
        <v>19</v>
      </c>
      <c r="D1002" s="80"/>
      <c r="E1002" s="80"/>
      <c r="F1002" s="81"/>
    </row>
    <row r="1003" spans="1:6" s="68" customFormat="1" ht="18.75">
      <c r="A1003" s="75" t="s">
        <v>20</v>
      </c>
      <c r="B1003" s="76" t="s">
        <v>136</v>
      </c>
      <c r="C1003" s="77" t="s">
        <v>21</v>
      </c>
      <c r="D1003" s="80"/>
      <c r="E1003" s="80"/>
      <c r="F1003" s="81"/>
    </row>
    <row r="1004" spans="1:6" s="68" customFormat="1" ht="18.75">
      <c r="A1004" s="75" t="s">
        <v>22</v>
      </c>
      <c r="B1004" s="76" t="s">
        <v>137</v>
      </c>
      <c r="C1004" s="77" t="s">
        <v>19</v>
      </c>
      <c r="D1004" s="80">
        <v>2.371018895321063</v>
      </c>
      <c r="E1004" s="80">
        <v>2.090475591842009</v>
      </c>
      <c r="F1004" s="81">
        <v>2.371018895321063</v>
      </c>
    </row>
    <row r="1005" spans="1:6" s="349" customFormat="1" ht="20.25" customHeight="1">
      <c r="A1005" s="289" t="s">
        <v>56</v>
      </c>
      <c r="B1005" s="290" t="s">
        <v>138</v>
      </c>
      <c r="C1005" s="291" t="s">
        <v>57</v>
      </c>
      <c r="D1005" s="347">
        <v>12.41015</v>
      </c>
      <c r="E1005" s="347">
        <v>12.148022000000001</v>
      </c>
      <c r="F1005" s="348">
        <v>12.41015</v>
      </c>
    </row>
    <row r="1006" spans="1:6" s="68" customFormat="1" ht="18.75">
      <c r="A1006" s="75" t="s">
        <v>24</v>
      </c>
      <c r="B1006" s="76" t="s">
        <v>139</v>
      </c>
      <c r="C1006" s="77" t="s">
        <v>23</v>
      </c>
      <c r="D1006" s="80">
        <v>1.703486</v>
      </c>
      <c r="E1006" s="80">
        <v>1.703486</v>
      </c>
      <c r="F1006" s="81">
        <v>1.703486</v>
      </c>
    </row>
    <row r="1007" spans="1:6" s="68" customFormat="1" ht="39.75" customHeight="1">
      <c r="A1007" s="75" t="s">
        <v>25</v>
      </c>
      <c r="B1007" s="76" t="s">
        <v>98</v>
      </c>
      <c r="C1007" s="77" t="s">
        <v>16</v>
      </c>
      <c r="D1007" s="77" t="s">
        <v>271</v>
      </c>
      <c r="E1007" s="77" t="s">
        <v>272</v>
      </c>
      <c r="F1007" s="81" t="s">
        <v>273</v>
      </c>
    </row>
    <row r="1008" spans="1:6" s="68" customFormat="1" ht="84.75" customHeight="1">
      <c r="A1008" s="75" t="s">
        <v>26</v>
      </c>
      <c r="B1008" s="76" t="s">
        <v>99</v>
      </c>
      <c r="C1008" s="77"/>
      <c r="D1008" s="77" t="s">
        <v>274</v>
      </c>
      <c r="E1008" s="77" t="s">
        <v>275</v>
      </c>
      <c r="F1008" s="81" t="s">
        <v>275</v>
      </c>
    </row>
    <row r="1009" spans="1:6" s="68" customFormat="1" ht="34.5">
      <c r="A1009" s="75" t="s">
        <v>27</v>
      </c>
      <c r="B1009" s="76" t="s">
        <v>140</v>
      </c>
      <c r="C1009" s="77" t="s">
        <v>21</v>
      </c>
      <c r="D1009" s="77"/>
      <c r="E1009" s="77"/>
      <c r="F1009" s="78"/>
    </row>
    <row r="1010" spans="1:6" s="68" customFormat="1" ht="15.75">
      <c r="A1010" s="75" t="s">
        <v>28</v>
      </c>
      <c r="B1010" s="76" t="s">
        <v>29</v>
      </c>
      <c r="C1010" s="77" t="s">
        <v>6</v>
      </c>
      <c r="D1010" s="80">
        <v>30310.253609842308</v>
      </c>
      <c r="E1010" s="80">
        <v>26878.820949213667</v>
      </c>
      <c r="F1010" s="81">
        <v>35147.955124932494</v>
      </c>
    </row>
    <row r="1011" spans="1:6" s="68" customFormat="1" ht="50.25">
      <c r="A1011" s="75" t="s">
        <v>30</v>
      </c>
      <c r="B1011" s="76" t="s">
        <v>141</v>
      </c>
      <c r="C1011" s="77" t="s">
        <v>6</v>
      </c>
      <c r="D1011" s="80">
        <v>22185.69776858107</v>
      </c>
      <c r="E1011" s="80">
        <v>18844.716389213667</v>
      </c>
      <c r="F1011" s="81">
        <v>24264.784755907156</v>
      </c>
    </row>
    <row r="1012" spans="1:6" s="68" customFormat="1" ht="15.75">
      <c r="A1012" s="75"/>
      <c r="B1012" s="76" t="s">
        <v>60</v>
      </c>
      <c r="C1012" s="77"/>
      <c r="D1012" s="80"/>
      <c r="E1012" s="80"/>
      <c r="F1012" s="81"/>
    </row>
    <row r="1013" spans="1:6" s="68" customFormat="1" ht="15.75">
      <c r="A1013" s="75"/>
      <c r="B1013" s="76" t="s">
        <v>31</v>
      </c>
      <c r="C1013" s="77"/>
      <c r="D1013" s="80">
        <v>4123.478935464544</v>
      </c>
      <c r="E1013" s="80">
        <v>3100.0563892136684</v>
      </c>
      <c r="F1013" s="81">
        <v>5627.660418974487</v>
      </c>
    </row>
    <row r="1014" spans="1:6" s="68" customFormat="1" ht="15.75">
      <c r="A1014" s="75"/>
      <c r="B1014" s="76" t="s">
        <v>32</v>
      </c>
      <c r="C1014" s="77"/>
      <c r="D1014" s="80">
        <v>821.726</v>
      </c>
      <c r="E1014" s="80">
        <v>2074.26</v>
      </c>
      <c r="F1014" s="81">
        <v>1500</v>
      </c>
    </row>
    <row r="1015" spans="1:6" s="68" customFormat="1" ht="15.75">
      <c r="A1015" s="75"/>
      <c r="B1015" s="76" t="s">
        <v>33</v>
      </c>
      <c r="C1015" s="77"/>
      <c r="D1015" s="80">
        <v>2039.8775100000003</v>
      </c>
      <c r="E1015" s="80">
        <v>205.92</v>
      </c>
      <c r="F1015" s="81">
        <v>253.34608998399997</v>
      </c>
    </row>
    <row r="1016" spans="1:6" s="68" customFormat="1" ht="18.75">
      <c r="A1016" s="75" t="s">
        <v>34</v>
      </c>
      <c r="B1016" s="76" t="s">
        <v>142</v>
      </c>
      <c r="C1016" s="77" t="s">
        <v>6</v>
      </c>
      <c r="D1016" s="80">
        <v>8124.555841261237</v>
      </c>
      <c r="E1016" s="80">
        <v>7736.314560000001</v>
      </c>
      <c r="F1016" s="81">
        <v>10812.629491175743</v>
      </c>
    </row>
    <row r="1017" spans="1:6" s="68" customFormat="1" ht="31.5">
      <c r="A1017" s="75" t="s">
        <v>35</v>
      </c>
      <c r="B1017" s="76" t="s">
        <v>61</v>
      </c>
      <c r="C1017" s="77" t="s">
        <v>6</v>
      </c>
      <c r="D1017" s="80">
        <v>0</v>
      </c>
      <c r="E1017" s="80">
        <v>384.52</v>
      </c>
      <c r="F1017" s="81">
        <v>1224.558056640003</v>
      </c>
    </row>
    <row r="1018" spans="1:6" s="68" customFormat="1" ht="31.5">
      <c r="A1018" s="75" t="s">
        <v>36</v>
      </c>
      <c r="B1018" s="76" t="s">
        <v>64</v>
      </c>
      <c r="C1018" s="77" t="s">
        <v>6</v>
      </c>
      <c r="D1018" s="80"/>
      <c r="E1018" s="80"/>
      <c r="F1018" s="81"/>
    </row>
    <row r="1019" spans="1:6" s="68" customFormat="1" ht="15.75">
      <c r="A1019" s="75" t="s">
        <v>37</v>
      </c>
      <c r="B1019" s="76" t="s">
        <v>38</v>
      </c>
      <c r="C1019" s="77"/>
      <c r="D1019" s="80"/>
      <c r="E1019" s="80"/>
      <c r="F1019" s="81"/>
    </row>
    <row r="1020" spans="1:6" s="68" customFormat="1" ht="15.75">
      <c r="A1020" s="75"/>
      <c r="B1020" s="76" t="s">
        <v>39</v>
      </c>
      <c r="C1020" s="77"/>
      <c r="D1020" s="80"/>
      <c r="E1020" s="80"/>
      <c r="F1020" s="81"/>
    </row>
    <row r="1021" spans="1:6" s="68" customFormat="1" ht="18.75">
      <c r="A1021" s="75"/>
      <c r="B1021" s="76" t="s">
        <v>143</v>
      </c>
      <c r="C1021" s="77" t="s">
        <v>40</v>
      </c>
      <c r="D1021" s="80">
        <v>378.80060000000003</v>
      </c>
      <c r="E1021" s="80">
        <v>348.78999999999996</v>
      </c>
      <c r="F1021" s="81">
        <v>378.80060000000003</v>
      </c>
    </row>
    <row r="1022" spans="1:6" s="68" customFormat="1" ht="18.75">
      <c r="A1022" s="75"/>
      <c r="B1022" s="76" t="s">
        <v>144</v>
      </c>
      <c r="C1022" s="77" t="s">
        <v>133</v>
      </c>
      <c r="D1022" s="80">
        <f>D1010/D1021</f>
        <v>80.01638225980187</v>
      </c>
      <c r="E1022" s="80">
        <f>E1010/E1021</f>
        <v>77.06304925374486</v>
      </c>
      <c r="F1022" s="81">
        <f>F1010/F1021</f>
        <v>92.78748535491361</v>
      </c>
    </row>
    <row r="1023" spans="1:6" s="68" customFormat="1" ht="15.75">
      <c r="A1023" s="75" t="s">
        <v>42</v>
      </c>
      <c r="B1023" s="76" t="s">
        <v>43</v>
      </c>
      <c r="C1023" s="77"/>
      <c r="D1023" s="80"/>
      <c r="E1023" s="80"/>
      <c r="F1023" s="81"/>
    </row>
    <row r="1024" spans="1:6" s="68" customFormat="1" ht="15.75">
      <c r="A1024" s="75" t="s">
        <v>44</v>
      </c>
      <c r="B1024" s="76" t="s">
        <v>45</v>
      </c>
      <c r="C1024" s="77" t="s">
        <v>46</v>
      </c>
      <c r="D1024" s="80">
        <v>9.123333333333333</v>
      </c>
      <c r="E1024" s="80">
        <v>8</v>
      </c>
      <c r="F1024" s="81">
        <v>11</v>
      </c>
    </row>
    <row r="1025" spans="1:6" s="68" customFormat="1" ht="31.5">
      <c r="A1025" s="75" t="s">
        <v>47</v>
      </c>
      <c r="B1025" s="76" t="s">
        <v>48</v>
      </c>
      <c r="C1025" s="77" t="s">
        <v>62</v>
      </c>
      <c r="D1025" s="80">
        <v>37.66422118619422</v>
      </c>
      <c r="E1025" s="80">
        <v>32.29225405430904</v>
      </c>
      <c r="F1025" s="81">
        <v>42.633791052837026</v>
      </c>
    </row>
    <row r="1026" spans="1:6" s="68" customFormat="1" ht="15.75">
      <c r="A1026" s="75" t="s">
        <v>49</v>
      </c>
      <c r="B1026" s="76" t="s">
        <v>50</v>
      </c>
      <c r="C1026" s="77"/>
      <c r="D1026" s="80"/>
      <c r="E1026" s="80"/>
      <c r="F1026" s="81"/>
    </row>
    <row r="1027" spans="1:6" s="68" customFormat="1" ht="15.75">
      <c r="A1027" s="75"/>
      <c r="B1027" s="76" t="s">
        <v>39</v>
      </c>
      <c r="C1027" s="77"/>
      <c r="D1027" s="80"/>
      <c r="E1027" s="80"/>
      <c r="F1027" s="81"/>
    </row>
    <row r="1028" spans="1:6" s="68" customFormat="1" ht="15.75">
      <c r="A1028" s="75"/>
      <c r="B1028" s="76" t="s">
        <v>51</v>
      </c>
      <c r="C1028" s="77" t="s">
        <v>6</v>
      </c>
      <c r="D1028" s="80">
        <v>1000</v>
      </c>
      <c r="E1028" s="80">
        <v>1000</v>
      </c>
      <c r="F1028" s="81">
        <v>1000</v>
      </c>
    </row>
    <row r="1029" spans="1:6" s="68" customFormat="1" ht="16.5" thickBot="1">
      <c r="A1029" s="93"/>
      <c r="B1029" s="94" t="s">
        <v>52</v>
      </c>
      <c r="C1029" s="95" t="s">
        <v>6</v>
      </c>
      <c r="D1029" s="350"/>
      <c r="E1029" s="350"/>
      <c r="F1029" s="351"/>
    </row>
    <row r="1030" spans="1:6" s="68" customFormat="1" ht="21" thickBot="1">
      <c r="A1030" s="701" t="s">
        <v>276</v>
      </c>
      <c r="B1030" s="702"/>
      <c r="C1030" s="702"/>
      <c r="D1030" s="702"/>
      <c r="E1030" s="702"/>
      <c r="F1030" s="703"/>
    </row>
    <row r="1031" spans="1:6" s="68" customFormat="1" ht="49.5" customHeight="1" thickBot="1">
      <c r="A1031" s="69" t="s">
        <v>53</v>
      </c>
      <c r="B1031" s="70" t="s">
        <v>0</v>
      </c>
      <c r="C1031" s="70" t="s">
        <v>1</v>
      </c>
      <c r="D1031" s="70" t="s">
        <v>55</v>
      </c>
      <c r="E1031" s="70" t="s">
        <v>134</v>
      </c>
      <c r="F1031" s="71" t="s">
        <v>54</v>
      </c>
    </row>
    <row r="1032" spans="1:6" s="68" customFormat="1" ht="16.5" thickBot="1">
      <c r="A1032" s="69"/>
      <c r="B1032" s="70"/>
      <c r="C1032" s="70"/>
      <c r="D1032" s="70">
        <f>+D993</f>
        <v>2017</v>
      </c>
      <c r="E1032" s="70">
        <f>+E993</f>
        <v>2018</v>
      </c>
      <c r="F1032" s="71">
        <f>+F993</f>
        <v>2019</v>
      </c>
    </row>
    <row r="1033" spans="1:6" s="68" customFormat="1" ht="15.75">
      <c r="A1033" s="72" t="s">
        <v>2</v>
      </c>
      <c r="B1033" s="73" t="s">
        <v>3</v>
      </c>
      <c r="C1033" s="74"/>
      <c r="D1033" s="342"/>
      <c r="E1033" s="342"/>
      <c r="F1033" s="343"/>
    </row>
    <row r="1034" spans="1:6" s="68" customFormat="1" ht="15.75">
      <c r="A1034" s="75" t="s">
        <v>4</v>
      </c>
      <c r="B1034" s="76" t="s">
        <v>5</v>
      </c>
      <c r="C1034" s="77" t="s">
        <v>6</v>
      </c>
      <c r="D1034" s="352">
        <v>23721316</v>
      </c>
      <c r="E1034" s="353">
        <v>23620349.16528148</v>
      </c>
      <c r="F1034" s="354">
        <v>23177894.5398355</v>
      </c>
    </row>
    <row r="1035" spans="1:6" s="68" customFormat="1" ht="15.75">
      <c r="A1035" s="75" t="s">
        <v>7</v>
      </c>
      <c r="B1035" s="76" t="s">
        <v>8</v>
      </c>
      <c r="C1035" s="77" t="s">
        <v>6</v>
      </c>
      <c r="D1035" s="352">
        <v>1617149</v>
      </c>
      <c r="E1035" s="353">
        <v>-224974.69979046332</v>
      </c>
      <c r="F1035" s="354">
        <v>-131444.42722032894</v>
      </c>
    </row>
    <row r="1036" spans="1:6" s="68" customFormat="1" ht="15.75">
      <c r="A1036" s="75" t="s">
        <v>9</v>
      </c>
      <c r="B1036" s="76" t="s">
        <v>10</v>
      </c>
      <c r="C1036" s="77" t="s">
        <v>6</v>
      </c>
      <c r="D1036" s="352">
        <v>2390655</v>
      </c>
      <c r="E1036" s="353">
        <v>444133.36172148935</v>
      </c>
      <c r="F1036" s="354">
        <v>314062.789079671</v>
      </c>
    </row>
    <row r="1037" spans="1:6" s="68" customFormat="1" ht="15.75">
      <c r="A1037" s="75" t="s">
        <v>11</v>
      </c>
      <c r="B1037" s="76" t="s">
        <v>12</v>
      </c>
      <c r="C1037" s="77" t="s">
        <v>6</v>
      </c>
      <c r="D1037" s="352">
        <v>1537900</v>
      </c>
      <c r="E1037" s="353">
        <v>176426.01320762932</v>
      </c>
      <c r="F1037" s="354">
        <v>46355.789079671005</v>
      </c>
    </row>
    <row r="1038" spans="1:6" s="68" customFormat="1" ht="15.75">
      <c r="A1038" s="75" t="s">
        <v>13</v>
      </c>
      <c r="B1038" s="76" t="s">
        <v>14</v>
      </c>
      <c r="C1038" s="77"/>
      <c r="D1038" s="344"/>
      <c r="E1038" s="345"/>
      <c r="F1038" s="346"/>
    </row>
    <row r="1039" spans="1:6" s="68" customFormat="1" ht="47.25">
      <c r="A1039" s="75" t="s">
        <v>15</v>
      </c>
      <c r="B1039" s="76" t="s">
        <v>59</v>
      </c>
      <c r="C1039" s="77" t="s">
        <v>16</v>
      </c>
      <c r="D1039" s="344"/>
      <c r="E1039" s="345"/>
      <c r="F1039" s="346"/>
    </row>
    <row r="1040" spans="1:6" s="68" customFormat="1" ht="31.5">
      <c r="A1040" s="75" t="s">
        <v>17</v>
      </c>
      <c r="B1040" s="76" t="s">
        <v>58</v>
      </c>
      <c r="C1040" s="77"/>
      <c r="D1040" s="80"/>
      <c r="E1040" s="80"/>
      <c r="F1040" s="81"/>
    </row>
    <row r="1041" spans="1:6" s="68" customFormat="1" ht="18.75">
      <c r="A1041" s="75" t="s">
        <v>18</v>
      </c>
      <c r="B1041" s="76" t="s">
        <v>135</v>
      </c>
      <c r="C1041" s="77" t="s">
        <v>19</v>
      </c>
      <c r="D1041" s="80"/>
      <c r="E1041" s="80"/>
      <c r="F1041" s="81"/>
    </row>
    <row r="1042" spans="1:6" s="68" customFormat="1" ht="18.75">
      <c r="A1042" s="75" t="s">
        <v>20</v>
      </c>
      <c r="B1042" s="76" t="s">
        <v>136</v>
      </c>
      <c r="C1042" s="77" t="s">
        <v>21</v>
      </c>
      <c r="D1042" s="80"/>
      <c r="E1042" s="80"/>
      <c r="F1042" s="81"/>
    </row>
    <row r="1043" spans="1:6" s="68" customFormat="1" ht="18.75">
      <c r="A1043" s="75" t="s">
        <v>22</v>
      </c>
      <c r="B1043" s="76" t="s">
        <v>137</v>
      </c>
      <c r="C1043" s="77" t="s">
        <v>19</v>
      </c>
      <c r="D1043" s="80">
        <v>3.561397043147796</v>
      </c>
      <c r="E1043" s="80">
        <v>3.864472177694783</v>
      </c>
      <c r="F1043" s="81">
        <v>3.561397043147796</v>
      </c>
    </row>
    <row r="1044" spans="1:6" s="349" customFormat="1" ht="24.75" customHeight="1">
      <c r="A1044" s="289" t="s">
        <v>56</v>
      </c>
      <c r="B1044" s="290" t="s">
        <v>138</v>
      </c>
      <c r="C1044" s="291" t="s">
        <v>57</v>
      </c>
      <c r="D1044" s="347">
        <v>24.065890999999997</v>
      </c>
      <c r="E1044" s="347">
        <v>17.823262</v>
      </c>
      <c r="F1044" s="348">
        <v>24.065890999999997</v>
      </c>
    </row>
    <row r="1045" spans="1:6" s="68" customFormat="1" ht="18.75">
      <c r="A1045" s="75" t="s">
        <v>24</v>
      </c>
      <c r="B1045" s="76" t="s">
        <v>139</v>
      </c>
      <c r="C1045" s="77" t="s">
        <v>23</v>
      </c>
      <c r="D1045" s="80">
        <v>1.703486</v>
      </c>
      <c r="E1045" s="80">
        <v>1.703486</v>
      </c>
      <c r="F1045" s="81">
        <v>1.703486</v>
      </c>
    </row>
    <row r="1046" spans="1:6" s="68" customFormat="1" ht="36" customHeight="1">
      <c r="A1046" s="75" t="s">
        <v>25</v>
      </c>
      <c r="B1046" s="76" t="s">
        <v>98</v>
      </c>
      <c r="C1046" s="77" t="s">
        <v>16</v>
      </c>
      <c r="D1046" s="77" t="s">
        <v>277</v>
      </c>
      <c r="E1046" s="77" t="s">
        <v>278</v>
      </c>
      <c r="F1046" s="81" t="s">
        <v>279</v>
      </c>
    </row>
    <row r="1047" spans="1:6" s="68" customFormat="1" ht="85.5" customHeight="1">
      <c r="A1047" s="75" t="s">
        <v>26</v>
      </c>
      <c r="B1047" s="76" t="s">
        <v>99</v>
      </c>
      <c r="C1047" s="77"/>
      <c r="D1047" s="77" t="s">
        <v>274</v>
      </c>
      <c r="E1047" s="77" t="s">
        <v>275</v>
      </c>
      <c r="F1047" s="81" t="s">
        <v>275</v>
      </c>
    </row>
    <row r="1048" spans="1:6" s="68" customFormat="1" ht="34.5">
      <c r="A1048" s="75" t="s">
        <v>27</v>
      </c>
      <c r="B1048" s="76" t="s">
        <v>140</v>
      </c>
      <c r="C1048" s="77" t="s">
        <v>21</v>
      </c>
      <c r="D1048" s="80"/>
      <c r="E1048" s="80"/>
      <c r="F1048" s="81"/>
    </row>
    <row r="1049" spans="1:6" s="68" customFormat="1" ht="15.75">
      <c r="A1049" s="75" t="s">
        <v>28</v>
      </c>
      <c r="B1049" s="76" t="s">
        <v>29</v>
      </c>
      <c r="C1049" s="77" t="s">
        <v>6</v>
      </c>
      <c r="D1049" s="80">
        <v>37744.5163796279</v>
      </c>
      <c r="E1049" s="80">
        <v>29334.14637541319</v>
      </c>
      <c r="F1049" s="81">
        <v>44141.24228205596</v>
      </c>
    </row>
    <row r="1050" spans="1:6" s="68" customFormat="1" ht="50.25">
      <c r="A1050" s="75" t="s">
        <v>30</v>
      </c>
      <c r="B1050" s="76" t="s">
        <v>141</v>
      </c>
      <c r="C1050" s="77" t="s">
        <v>6</v>
      </c>
      <c r="D1050" s="80">
        <v>24615.073290978173</v>
      </c>
      <c r="E1050" s="80">
        <v>18558.698099190453</v>
      </c>
      <c r="F1050" s="81">
        <v>22149.897180378248</v>
      </c>
    </row>
    <row r="1051" spans="1:6" s="68" customFormat="1" ht="15.75">
      <c r="A1051" s="75"/>
      <c r="B1051" s="76" t="s">
        <v>60</v>
      </c>
      <c r="C1051" s="77"/>
      <c r="D1051" s="80"/>
      <c r="E1051" s="80"/>
      <c r="F1051" s="81"/>
    </row>
    <row r="1052" spans="1:6" s="68" customFormat="1" ht="15.75">
      <c r="A1052" s="75"/>
      <c r="B1052" s="76" t="s">
        <v>31</v>
      </c>
      <c r="C1052" s="77"/>
      <c r="D1052" s="80">
        <v>5700.896050671341</v>
      </c>
      <c r="E1052" s="80">
        <v>5124.73809919045</v>
      </c>
      <c r="F1052" s="81">
        <v>7878.038772548149</v>
      </c>
    </row>
    <row r="1053" spans="1:6" s="68" customFormat="1" ht="15.75">
      <c r="A1053" s="75"/>
      <c r="B1053" s="76" t="s">
        <v>32</v>
      </c>
      <c r="C1053" s="77"/>
      <c r="D1053" s="80">
        <v>1588.383</v>
      </c>
      <c r="E1053" s="80">
        <v>1537.7</v>
      </c>
      <c r="F1053" s="81">
        <v>1641.0714514220301</v>
      </c>
    </row>
    <row r="1054" spans="1:6" s="68" customFormat="1" ht="15.75">
      <c r="A1054" s="75"/>
      <c r="B1054" s="76" t="s">
        <v>33</v>
      </c>
      <c r="C1054" s="77"/>
      <c r="D1054" s="80">
        <v>2140.1196</v>
      </c>
      <c r="E1054" s="80">
        <v>601.1</v>
      </c>
      <c r="F1054" s="81">
        <v>641.5021445520266</v>
      </c>
    </row>
    <row r="1055" spans="1:6" s="68" customFormat="1" ht="18.75">
      <c r="A1055" s="75" t="s">
        <v>34</v>
      </c>
      <c r="B1055" s="76" t="s">
        <v>142</v>
      </c>
      <c r="C1055" s="77" t="s">
        <v>6</v>
      </c>
      <c r="D1055" s="80">
        <v>13129.443088649725</v>
      </c>
      <c r="E1055" s="80">
        <v>10775.448276222738</v>
      </c>
      <c r="F1055" s="81">
        <v>18499.078094810968</v>
      </c>
    </row>
    <row r="1056" spans="1:6" s="68" customFormat="1" ht="31.5">
      <c r="A1056" s="75" t="s">
        <v>35</v>
      </c>
      <c r="B1056" s="76" t="s">
        <v>61</v>
      </c>
      <c r="C1056" s="77" t="s">
        <v>6</v>
      </c>
      <c r="D1056" s="80">
        <v>0</v>
      </c>
      <c r="E1056" s="80">
        <v>235.71</v>
      </c>
      <c r="F1056" s="81">
        <v>3903.2703578917735</v>
      </c>
    </row>
    <row r="1057" spans="1:6" s="68" customFormat="1" ht="31.5">
      <c r="A1057" s="75" t="s">
        <v>36</v>
      </c>
      <c r="B1057" s="76" t="s">
        <v>64</v>
      </c>
      <c r="C1057" s="77" t="s">
        <v>6</v>
      </c>
      <c r="D1057" s="80"/>
      <c r="E1057" s="80"/>
      <c r="F1057" s="81"/>
    </row>
    <row r="1058" spans="1:6" s="68" customFormat="1" ht="15.75">
      <c r="A1058" s="75" t="s">
        <v>37</v>
      </c>
      <c r="B1058" s="76" t="s">
        <v>38</v>
      </c>
      <c r="C1058" s="77"/>
      <c r="D1058" s="80"/>
      <c r="E1058" s="80"/>
      <c r="F1058" s="81"/>
    </row>
    <row r="1059" spans="1:6" s="68" customFormat="1" ht="15.75">
      <c r="A1059" s="75"/>
      <c r="B1059" s="76" t="s">
        <v>39</v>
      </c>
      <c r="C1059" s="77"/>
      <c r="D1059" s="80"/>
      <c r="E1059" s="80"/>
      <c r="F1059" s="81"/>
    </row>
    <row r="1060" spans="1:6" s="68" customFormat="1" ht="18.75">
      <c r="A1060" s="75"/>
      <c r="B1060" s="76" t="s">
        <v>143</v>
      </c>
      <c r="C1060" s="77" t="s">
        <v>40</v>
      </c>
      <c r="D1060" s="80">
        <v>571.9571000000001</v>
      </c>
      <c r="E1060" s="80">
        <v>571.9571000000001</v>
      </c>
      <c r="F1060" s="81">
        <v>571.9571000000001</v>
      </c>
    </row>
    <row r="1061" spans="1:6" s="68" customFormat="1" ht="18.75">
      <c r="A1061" s="75"/>
      <c r="B1061" s="76" t="s">
        <v>144</v>
      </c>
      <c r="C1061" s="77" t="s">
        <v>133</v>
      </c>
      <c r="D1061" s="80">
        <f>D1049/D1060</f>
        <v>65.99186613756153</v>
      </c>
      <c r="E1061" s="80">
        <f>E1049/E1060</f>
        <v>51.28731923323128</v>
      </c>
      <c r="F1061" s="81">
        <f>F1049/F1060</f>
        <v>77.17579217402135</v>
      </c>
    </row>
    <row r="1062" spans="1:6" s="68" customFormat="1" ht="15.75">
      <c r="A1062" s="75" t="s">
        <v>42</v>
      </c>
      <c r="B1062" s="76" t="s">
        <v>43</v>
      </c>
      <c r="C1062" s="77"/>
      <c r="D1062" s="80"/>
      <c r="E1062" s="80"/>
      <c r="F1062" s="81"/>
    </row>
    <row r="1063" spans="1:6" s="68" customFormat="1" ht="15.75">
      <c r="A1063" s="75" t="s">
        <v>44</v>
      </c>
      <c r="B1063" s="76" t="s">
        <v>45</v>
      </c>
      <c r="C1063" s="77" t="s">
        <v>46</v>
      </c>
      <c r="D1063" s="80">
        <v>9</v>
      </c>
      <c r="E1063" s="80">
        <v>8.18788</v>
      </c>
      <c r="F1063" s="81">
        <v>11</v>
      </c>
    </row>
    <row r="1064" spans="1:6" s="68" customFormat="1" ht="31.5">
      <c r="A1064" s="75" t="s">
        <v>47</v>
      </c>
      <c r="B1064" s="76" t="s">
        <v>48</v>
      </c>
      <c r="C1064" s="77" t="s">
        <v>62</v>
      </c>
      <c r="D1064" s="80">
        <v>52.78607454325316</v>
      </c>
      <c r="E1064" s="80">
        <v>52.15776345841303</v>
      </c>
      <c r="F1064" s="81">
        <v>59.682111913243546</v>
      </c>
    </row>
    <row r="1065" spans="1:6" s="68" customFormat="1" ht="15.75">
      <c r="A1065" s="75" t="s">
        <v>49</v>
      </c>
      <c r="B1065" s="76" t="s">
        <v>50</v>
      </c>
      <c r="C1065" s="77"/>
      <c r="D1065" s="80"/>
      <c r="E1065" s="80"/>
      <c r="F1065" s="81"/>
    </row>
    <row r="1066" spans="1:6" s="68" customFormat="1" ht="15.75">
      <c r="A1066" s="75"/>
      <c r="B1066" s="76" t="s">
        <v>39</v>
      </c>
      <c r="C1066" s="77"/>
      <c r="D1066" s="80"/>
      <c r="E1066" s="80"/>
      <c r="F1066" s="81"/>
    </row>
    <row r="1067" spans="1:6" s="68" customFormat="1" ht="15.75">
      <c r="A1067" s="75"/>
      <c r="B1067" s="76" t="s">
        <v>51</v>
      </c>
      <c r="C1067" s="77" t="s">
        <v>6</v>
      </c>
      <c r="D1067" s="80">
        <v>1000</v>
      </c>
      <c r="E1067" s="80">
        <v>1000</v>
      </c>
      <c r="F1067" s="81">
        <v>1000</v>
      </c>
    </row>
    <row r="1068" spans="1:6" s="68" customFormat="1" ht="16.5" thickBot="1">
      <c r="A1068" s="93"/>
      <c r="B1068" s="94" t="s">
        <v>52</v>
      </c>
      <c r="C1068" s="95" t="s">
        <v>6</v>
      </c>
      <c r="D1068" s="350"/>
      <c r="E1068" s="350"/>
      <c r="F1068" s="351"/>
    </row>
    <row r="1069" spans="1:6" s="1" customFormat="1" ht="21" thickBot="1">
      <c r="A1069" s="704" t="s">
        <v>286</v>
      </c>
      <c r="B1069" s="705"/>
      <c r="C1069" s="705"/>
      <c r="D1069" s="705"/>
      <c r="E1069" s="705"/>
      <c r="F1069" s="706"/>
    </row>
    <row r="1070" spans="1:6" s="1" customFormat="1" ht="21" thickBot="1">
      <c r="A1070" s="707" t="s">
        <v>287</v>
      </c>
      <c r="B1070" s="708"/>
      <c r="C1070" s="708"/>
      <c r="D1070" s="708"/>
      <c r="E1070" s="708"/>
      <c r="F1070" s="709"/>
    </row>
    <row r="1071" spans="1:6" s="1" customFormat="1" ht="35.25" thickBot="1">
      <c r="A1071" s="9" t="s">
        <v>53</v>
      </c>
      <c r="B1071" s="10" t="s">
        <v>0</v>
      </c>
      <c r="C1071" s="10" t="s">
        <v>1</v>
      </c>
      <c r="D1071" s="10" t="s">
        <v>55</v>
      </c>
      <c r="E1071" s="10" t="s">
        <v>134</v>
      </c>
      <c r="F1071" s="11" t="s">
        <v>54</v>
      </c>
    </row>
    <row r="1072" spans="1:6" s="1" customFormat="1" ht="16.5" thickBot="1">
      <c r="A1072" s="9"/>
      <c r="B1072" s="10"/>
      <c r="C1072" s="10"/>
      <c r="D1072" s="121">
        <v>2017</v>
      </c>
      <c r="E1072" s="121">
        <v>2018</v>
      </c>
      <c r="F1072" s="122">
        <v>2019</v>
      </c>
    </row>
    <row r="1073" spans="1:6" s="1" customFormat="1" ht="15.75">
      <c r="A1073" s="24" t="s">
        <v>2</v>
      </c>
      <c r="B1073" s="25" t="s">
        <v>3</v>
      </c>
      <c r="C1073" s="26"/>
      <c r="D1073" s="31"/>
      <c r="E1073" s="31"/>
      <c r="F1073" s="32"/>
    </row>
    <row r="1074" spans="1:6" s="1" customFormat="1" ht="15.75">
      <c r="A1074" s="12" t="s">
        <v>4</v>
      </c>
      <c r="B1074" s="13" t="s">
        <v>5</v>
      </c>
      <c r="C1074" s="14" t="s">
        <v>6</v>
      </c>
      <c r="D1074" s="153">
        <v>23721316</v>
      </c>
      <c r="E1074" s="153">
        <v>23620349.16528148</v>
      </c>
      <c r="F1074" s="154">
        <v>23177894.5398355</v>
      </c>
    </row>
    <row r="1075" spans="1:6" s="1" customFormat="1" ht="15.75">
      <c r="A1075" s="12" t="s">
        <v>7</v>
      </c>
      <c r="B1075" s="13" t="s">
        <v>8</v>
      </c>
      <c r="C1075" s="14" t="s">
        <v>6</v>
      </c>
      <c r="D1075" s="153">
        <v>1617149</v>
      </c>
      <c r="E1075" s="153">
        <v>-224974.69979046332</v>
      </c>
      <c r="F1075" s="154">
        <v>-131444.42722032894</v>
      </c>
    </row>
    <row r="1076" spans="1:6" s="1" customFormat="1" ht="15.75">
      <c r="A1076" s="12" t="s">
        <v>9</v>
      </c>
      <c r="B1076" s="13" t="s">
        <v>10</v>
      </c>
      <c r="C1076" s="14" t="s">
        <v>6</v>
      </c>
      <c r="D1076" s="153">
        <v>2390655</v>
      </c>
      <c r="E1076" s="153">
        <v>444133.36172148935</v>
      </c>
      <c r="F1076" s="154">
        <v>314062.789079671</v>
      </c>
    </row>
    <row r="1077" spans="1:6" s="1" customFormat="1" ht="15.75">
      <c r="A1077" s="12" t="s">
        <v>11</v>
      </c>
      <c r="B1077" s="13" t="s">
        <v>12</v>
      </c>
      <c r="C1077" s="14" t="s">
        <v>6</v>
      </c>
      <c r="D1077" s="153">
        <v>1537900</v>
      </c>
      <c r="E1077" s="153">
        <v>176426.01320762932</v>
      </c>
      <c r="F1077" s="154">
        <v>46355.789079671005</v>
      </c>
    </row>
    <row r="1078" spans="1:6" s="1" customFormat="1" ht="15.75">
      <c r="A1078" s="12" t="s">
        <v>13</v>
      </c>
      <c r="B1078" s="13" t="s">
        <v>14</v>
      </c>
      <c r="C1078" s="14"/>
      <c r="D1078" s="153"/>
      <c r="E1078" s="153"/>
      <c r="F1078" s="154"/>
    </row>
    <row r="1079" spans="1:6" s="1" customFormat="1" ht="47.25">
      <c r="A1079" s="12" t="s">
        <v>15</v>
      </c>
      <c r="B1079" s="13" t="s">
        <v>59</v>
      </c>
      <c r="C1079" s="14" t="s">
        <v>16</v>
      </c>
      <c r="D1079" s="153"/>
      <c r="E1079" s="153"/>
      <c r="F1079" s="154"/>
    </row>
    <row r="1080" spans="1:6" s="1" customFormat="1" ht="31.5">
      <c r="A1080" s="12" t="s">
        <v>17</v>
      </c>
      <c r="B1080" s="13" t="s">
        <v>58</v>
      </c>
      <c r="C1080" s="14"/>
      <c r="D1080" s="33"/>
      <c r="E1080" s="33"/>
      <c r="F1080" s="34"/>
    </row>
    <row r="1081" spans="1:6" s="1" customFormat="1" ht="18.75">
      <c r="A1081" s="12" t="s">
        <v>18</v>
      </c>
      <c r="B1081" s="13" t="s">
        <v>135</v>
      </c>
      <c r="C1081" s="14" t="s">
        <v>19</v>
      </c>
      <c r="D1081" s="33"/>
      <c r="E1081" s="33"/>
      <c r="F1081" s="34"/>
    </row>
    <row r="1082" spans="1:6" s="1" customFormat="1" ht="18.75">
      <c r="A1082" s="12" t="s">
        <v>20</v>
      </c>
      <c r="B1082" s="13" t="s">
        <v>136</v>
      </c>
      <c r="C1082" s="14" t="s">
        <v>21</v>
      </c>
      <c r="D1082" s="33"/>
      <c r="E1082" s="33"/>
      <c r="F1082" s="34"/>
    </row>
    <row r="1083" spans="1:6" s="1" customFormat="1" ht="18.75">
      <c r="A1083" s="17" t="s">
        <v>22</v>
      </c>
      <c r="B1083" s="18" t="s">
        <v>137</v>
      </c>
      <c r="C1083" s="19" t="s">
        <v>19</v>
      </c>
      <c r="D1083" s="113">
        <v>3.794</v>
      </c>
      <c r="E1083" s="113">
        <v>3.89</v>
      </c>
      <c r="F1083" s="114">
        <v>3.89</v>
      </c>
    </row>
    <row r="1084" spans="1:6" s="1" customFormat="1" ht="34.5">
      <c r="A1084" s="12" t="s">
        <v>56</v>
      </c>
      <c r="B1084" s="13" t="s">
        <v>138</v>
      </c>
      <c r="C1084" s="14" t="s">
        <v>57</v>
      </c>
      <c r="D1084" s="115">
        <v>32198.091</v>
      </c>
      <c r="E1084" s="115">
        <v>33658.32</v>
      </c>
      <c r="F1084" s="116">
        <v>31211.62</v>
      </c>
    </row>
    <row r="1085" spans="1:6" s="1" customFormat="1" ht="18.75">
      <c r="A1085" s="12" t="s">
        <v>24</v>
      </c>
      <c r="B1085" s="13" t="s">
        <v>139</v>
      </c>
      <c r="C1085" s="14" t="s">
        <v>23</v>
      </c>
      <c r="D1085" s="89"/>
      <c r="E1085" s="89"/>
      <c r="F1085" s="117"/>
    </row>
    <row r="1086" spans="1:6" s="1" customFormat="1" ht="34.5">
      <c r="A1086" s="12" t="s">
        <v>25</v>
      </c>
      <c r="B1086" s="13" t="s">
        <v>153</v>
      </c>
      <c r="C1086" s="14" t="s">
        <v>16</v>
      </c>
      <c r="D1086" s="233" t="s">
        <v>288</v>
      </c>
      <c r="E1086" s="365">
        <v>0.01181</v>
      </c>
      <c r="F1086" s="366">
        <v>0.0452</v>
      </c>
    </row>
    <row r="1087" spans="1:6" s="1" customFormat="1" ht="31.5">
      <c r="A1087" s="12" t="s">
        <v>26</v>
      </c>
      <c r="B1087" s="13" t="s">
        <v>154</v>
      </c>
      <c r="C1087" s="14"/>
      <c r="D1087" s="14" t="s">
        <v>289</v>
      </c>
      <c r="E1087" s="14" t="s">
        <v>289</v>
      </c>
      <c r="F1087" s="35" t="s">
        <v>289</v>
      </c>
    </row>
    <row r="1088" spans="1:6" s="1" customFormat="1" ht="34.5">
      <c r="A1088" s="12" t="s">
        <v>27</v>
      </c>
      <c r="B1088" s="13" t="s">
        <v>140</v>
      </c>
      <c r="C1088" s="14" t="s">
        <v>21</v>
      </c>
      <c r="D1088" s="33"/>
      <c r="E1088" s="33"/>
      <c r="F1088" s="34"/>
    </row>
    <row r="1089" spans="1:6" s="1" customFormat="1" ht="15.75">
      <c r="A1089" s="12" t="s">
        <v>28</v>
      </c>
      <c r="B1089" s="13" t="s">
        <v>29</v>
      </c>
      <c r="C1089" s="14" t="s">
        <v>6</v>
      </c>
      <c r="D1089" s="89">
        <v>127160.3943</v>
      </c>
      <c r="E1089" s="89">
        <v>81175.28332</v>
      </c>
      <c r="F1089" s="117">
        <v>158704.0132914</v>
      </c>
    </row>
    <row r="1090" spans="1:6" s="1" customFormat="1" ht="50.25">
      <c r="A1090" s="12" t="s">
        <v>30</v>
      </c>
      <c r="B1090" s="13" t="s">
        <v>155</v>
      </c>
      <c r="C1090" s="14" t="s">
        <v>6</v>
      </c>
      <c r="D1090" s="89">
        <v>38351.29</v>
      </c>
      <c r="E1090" s="89">
        <v>18564.26</v>
      </c>
      <c r="F1090" s="117">
        <v>42561.63</v>
      </c>
    </row>
    <row r="1091" spans="1:6" s="1" customFormat="1" ht="15.75">
      <c r="A1091" s="12"/>
      <c r="B1091" s="13" t="s">
        <v>60</v>
      </c>
      <c r="C1091" s="14"/>
      <c r="D1091" s="89"/>
      <c r="E1091" s="89"/>
      <c r="F1091" s="117"/>
    </row>
    <row r="1092" spans="1:6" s="1" customFormat="1" ht="15.75">
      <c r="A1092" s="12"/>
      <c r="B1092" s="13" t="s">
        <v>31</v>
      </c>
      <c r="C1092" s="14"/>
      <c r="D1092" s="89">
        <v>20007.68</v>
      </c>
      <c r="E1092" s="89">
        <v>10301.47</v>
      </c>
      <c r="F1092" s="117">
        <v>22873.7</v>
      </c>
    </row>
    <row r="1093" spans="1:6" s="1" customFormat="1" ht="15.75">
      <c r="A1093" s="12"/>
      <c r="B1093" s="13" t="s">
        <v>32</v>
      </c>
      <c r="C1093" s="14"/>
      <c r="D1093" s="89">
        <v>3340.71</v>
      </c>
      <c r="E1093" s="89">
        <v>2486.79</v>
      </c>
      <c r="F1093" s="117">
        <v>2653.4</v>
      </c>
    </row>
    <row r="1094" spans="1:6" s="1" customFormat="1" ht="15.75">
      <c r="A1094" s="12"/>
      <c r="B1094" s="13" t="s">
        <v>33</v>
      </c>
      <c r="C1094" s="14"/>
      <c r="D1094" s="89">
        <v>5806.64</v>
      </c>
      <c r="E1094" s="89">
        <v>3377.01</v>
      </c>
      <c r="F1094" s="117">
        <v>3603.27</v>
      </c>
    </row>
    <row r="1095" spans="1:6" s="1" customFormat="1" ht="18.75">
      <c r="A1095" s="12" t="s">
        <v>34</v>
      </c>
      <c r="B1095" s="13" t="s">
        <v>142</v>
      </c>
      <c r="C1095" s="14" t="s">
        <v>6</v>
      </c>
      <c r="D1095" s="89">
        <v>85085.33</v>
      </c>
      <c r="E1095" s="89">
        <v>61638.81</v>
      </c>
      <c r="F1095" s="117">
        <v>91013.51</v>
      </c>
    </row>
    <row r="1096" spans="1:6" s="1" customFormat="1" ht="31.5">
      <c r="A1096" s="12" t="s">
        <v>35</v>
      </c>
      <c r="B1096" s="13" t="s">
        <v>61</v>
      </c>
      <c r="C1096" s="14" t="s">
        <v>6</v>
      </c>
      <c r="D1096" s="89"/>
      <c r="E1096" s="89"/>
      <c r="F1096" s="117">
        <v>20515.659999999996</v>
      </c>
    </row>
    <row r="1097" spans="1:6" s="1" customFormat="1" ht="31.5">
      <c r="A1097" s="12" t="s">
        <v>36</v>
      </c>
      <c r="B1097" s="13" t="s">
        <v>64</v>
      </c>
      <c r="C1097" s="14" t="s">
        <v>6</v>
      </c>
      <c r="D1097" s="89"/>
      <c r="E1097" s="89"/>
      <c r="F1097" s="117"/>
    </row>
    <row r="1098" spans="1:6" s="1" customFormat="1" ht="15.75">
      <c r="A1098" s="12" t="s">
        <v>37</v>
      </c>
      <c r="B1098" s="13" t="s">
        <v>38</v>
      </c>
      <c r="C1098" s="14"/>
      <c r="D1098" s="14"/>
      <c r="E1098" s="14"/>
      <c r="F1098" s="35"/>
    </row>
    <row r="1099" spans="1:6" s="1" customFormat="1" ht="15.75">
      <c r="A1099" s="12"/>
      <c r="B1099" s="20" t="s">
        <v>39</v>
      </c>
      <c r="C1099" s="14"/>
      <c r="D1099" s="33"/>
      <c r="E1099" s="33"/>
      <c r="F1099" s="34"/>
    </row>
    <row r="1100" spans="1:6" s="1" customFormat="1" ht="18.75">
      <c r="A1100" s="12"/>
      <c r="B1100" s="13" t="s">
        <v>143</v>
      </c>
      <c r="C1100" s="14" t="s">
        <v>40</v>
      </c>
      <c r="D1100" s="89">
        <v>1686.57</v>
      </c>
      <c r="E1100" s="89">
        <v>1686.57</v>
      </c>
      <c r="F1100" s="89">
        <v>1686.57</v>
      </c>
    </row>
    <row r="1101" spans="1:6" s="1" customFormat="1" ht="18.75">
      <c r="A1101" s="12"/>
      <c r="B1101" s="13" t="s">
        <v>144</v>
      </c>
      <c r="C1101" s="14" t="s">
        <v>41</v>
      </c>
      <c r="D1101" s="89">
        <v>22.73922220838744</v>
      </c>
      <c r="E1101" s="89">
        <v>11.007109103090889</v>
      </c>
      <c r="F1101" s="89">
        <v>25.235614294099857</v>
      </c>
    </row>
    <row r="1102" spans="1:6" s="1" customFormat="1" ht="15.75">
      <c r="A1102" s="12" t="s">
        <v>42</v>
      </c>
      <c r="B1102" s="13" t="s">
        <v>43</v>
      </c>
      <c r="C1102" s="14"/>
      <c r="D1102" s="33"/>
      <c r="E1102" s="33"/>
      <c r="F1102" s="34"/>
    </row>
    <row r="1103" spans="1:6" s="1" customFormat="1" ht="15.75">
      <c r="A1103" s="12" t="s">
        <v>44</v>
      </c>
      <c r="B1103" s="13" t="s">
        <v>45</v>
      </c>
      <c r="C1103" s="14" t="s">
        <v>46</v>
      </c>
      <c r="D1103" s="89">
        <v>40.3</v>
      </c>
      <c r="E1103" s="89">
        <v>27</v>
      </c>
      <c r="F1103" s="117">
        <v>40.3</v>
      </c>
    </row>
    <row r="1104" spans="1:6" s="1" customFormat="1" ht="31.5">
      <c r="A1104" s="12" t="s">
        <v>47</v>
      </c>
      <c r="B1104" s="13" t="s">
        <v>48</v>
      </c>
      <c r="C1104" s="14" t="s">
        <v>62</v>
      </c>
      <c r="D1104" s="89">
        <v>41.37237386269644</v>
      </c>
      <c r="E1104" s="89">
        <v>31.79466049382716</v>
      </c>
      <c r="F1104" s="89">
        <v>47.29880066170389</v>
      </c>
    </row>
    <row r="1105" spans="1:6" s="1" customFormat="1" ht="15.75">
      <c r="A1105" s="12" t="s">
        <v>49</v>
      </c>
      <c r="B1105" s="13" t="s">
        <v>50</v>
      </c>
      <c r="C1105" s="14"/>
      <c r="D1105" s="14"/>
      <c r="E1105" s="33"/>
      <c r="F1105" s="34"/>
    </row>
    <row r="1106" spans="1:6" s="1" customFormat="1" ht="15.75">
      <c r="A1106" s="12"/>
      <c r="B1106" s="20" t="s">
        <v>39</v>
      </c>
      <c r="C1106" s="14"/>
      <c r="D1106" s="33"/>
      <c r="E1106" s="33"/>
      <c r="F1106" s="34"/>
    </row>
    <row r="1107" spans="1:6" s="1" customFormat="1" ht="15.75">
      <c r="A1107" s="12"/>
      <c r="B1107" s="13" t="s">
        <v>51</v>
      </c>
      <c r="C1107" s="14" t="s">
        <v>6</v>
      </c>
      <c r="D1107" s="89">
        <v>1000</v>
      </c>
      <c r="E1107" s="119">
        <v>1000</v>
      </c>
      <c r="F1107" s="117">
        <v>1000</v>
      </c>
    </row>
    <row r="1108" spans="1:6" s="1" customFormat="1" ht="16.5" thickBot="1">
      <c r="A1108" s="21"/>
      <c r="B1108" s="22" t="s">
        <v>52</v>
      </c>
      <c r="C1108" s="23" t="s">
        <v>6</v>
      </c>
      <c r="D1108" s="37"/>
      <c r="E1108" s="37"/>
      <c r="F1108" s="38"/>
    </row>
    <row r="1109" spans="1:6" s="1" customFormat="1" ht="16.5" thickBot="1">
      <c r="A1109" s="163"/>
      <c r="B1109" s="164"/>
      <c r="C1109" s="164"/>
      <c r="D1109" s="164"/>
      <c r="E1109" s="164"/>
      <c r="F1109" s="165"/>
    </row>
    <row r="1110" spans="1:6" s="1" customFormat="1" ht="21" thickBot="1">
      <c r="A1110" s="707" t="s">
        <v>433</v>
      </c>
      <c r="B1110" s="708"/>
      <c r="C1110" s="708"/>
      <c r="D1110" s="708"/>
      <c r="E1110" s="708"/>
      <c r="F1110" s="709"/>
    </row>
    <row r="1111" spans="1:6" s="1" customFormat="1" ht="35.25" thickBot="1">
      <c r="A1111" s="9" t="s">
        <v>53</v>
      </c>
      <c r="B1111" s="10" t="s">
        <v>0</v>
      </c>
      <c r="C1111" s="10" t="s">
        <v>1</v>
      </c>
      <c r="D1111" s="10" t="s">
        <v>55</v>
      </c>
      <c r="E1111" s="10" t="s">
        <v>134</v>
      </c>
      <c r="F1111" s="11" t="s">
        <v>54</v>
      </c>
    </row>
    <row r="1112" spans="1:6" s="1" customFormat="1" ht="16.5" thickBot="1">
      <c r="A1112" s="9"/>
      <c r="B1112" s="10"/>
      <c r="C1112" s="10"/>
      <c r="D1112" s="121">
        <v>2017</v>
      </c>
      <c r="E1112" s="121">
        <v>2018</v>
      </c>
      <c r="F1112" s="122">
        <v>2019</v>
      </c>
    </row>
    <row r="1113" spans="1:6" s="1" customFormat="1" ht="15.75">
      <c r="A1113" s="24" t="s">
        <v>2</v>
      </c>
      <c r="B1113" s="25" t="s">
        <v>3</v>
      </c>
      <c r="C1113" s="26"/>
      <c r="D1113" s="31"/>
      <c r="E1113" s="31"/>
      <c r="F1113" s="32"/>
    </row>
    <row r="1114" spans="1:6" s="1" customFormat="1" ht="15.75">
      <c r="A1114" s="12" t="s">
        <v>4</v>
      </c>
      <c r="B1114" s="13" t="s">
        <v>5</v>
      </c>
      <c r="C1114" s="14" t="s">
        <v>6</v>
      </c>
      <c r="D1114" s="153">
        <v>23721316</v>
      </c>
      <c r="E1114" s="153">
        <v>23620349.16528148</v>
      </c>
      <c r="F1114" s="154">
        <v>23177894.5398355</v>
      </c>
    </row>
    <row r="1115" spans="1:6" s="1" customFormat="1" ht="15.75">
      <c r="A1115" s="12" t="s">
        <v>7</v>
      </c>
      <c r="B1115" s="13" t="s">
        <v>8</v>
      </c>
      <c r="C1115" s="14" t="s">
        <v>6</v>
      </c>
      <c r="D1115" s="153">
        <v>1617149</v>
      </c>
      <c r="E1115" s="153">
        <v>-224974.69979046332</v>
      </c>
      <c r="F1115" s="154">
        <v>-131444.42722032894</v>
      </c>
    </row>
    <row r="1116" spans="1:6" s="1" customFormat="1" ht="15.75">
      <c r="A1116" s="12" t="s">
        <v>9</v>
      </c>
      <c r="B1116" s="13" t="s">
        <v>10</v>
      </c>
      <c r="C1116" s="14" t="s">
        <v>6</v>
      </c>
      <c r="D1116" s="153">
        <v>2390655</v>
      </c>
      <c r="E1116" s="153">
        <v>444133.36172148935</v>
      </c>
      <c r="F1116" s="154">
        <v>314062.789079671</v>
      </c>
    </row>
    <row r="1117" spans="1:6" s="1" customFormat="1" ht="15.75">
      <c r="A1117" s="12" t="s">
        <v>11</v>
      </c>
      <c r="B1117" s="13" t="s">
        <v>12</v>
      </c>
      <c r="C1117" s="14" t="s">
        <v>6</v>
      </c>
      <c r="D1117" s="153">
        <v>1537900</v>
      </c>
      <c r="E1117" s="153">
        <v>176426.01320762932</v>
      </c>
      <c r="F1117" s="154">
        <v>46355.789079671005</v>
      </c>
    </row>
    <row r="1118" spans="1:6" s="1" customFormat="1" ht="15.75">
      <c r="A1118" s="12" t="s">
        <v>13</v>
      </c>
      <c r="B1118" s="13" t="s">
        <v>14</v>
      </c>
      <c r="C1118" s="14"/>
      <c r="D1118" s="153"/>
      <c r="E1118" s="153"/>
      <c r="F1118" s="154"/>
    </row>
    <row r="1119" spans="1:6" s="1" customFormat="1" ht="47.25">
      <c r="A1119" s="12" t="s">
        <v>15</v>
      </c>
      <c r="B1119" s="13" t="s">
        <v>59</v>
      </c>
      <c r="C1119" s="14" t="s">
        <v>16</v>
      </c>
      <c r="D1119" s="153"/>
      <c r="E1119" s="153"/>
      <c r="F1119" s="154"/>
    </row>
    <row r="1120" spans="1:6" s="1" customFormat="1" ht="31.5">
      <c r="A1120" s="12" t="s">
        <v>17</v>
      </c>
      <c r="B1120" s="13" t="s">
        <v>58</v>
      </c>
      <c r="C1120" s="14"/>
      <c r="D1120" s="33"/>
      <c r="E1120" s="33"/>
      <c r="F1120" s="34"/>
    </row>
    <row r="1121" spans="1:6" s="1" customFormat="1" ht="18.75">
      <c r="A1121" s="12" t="s">
        <v>18</v>
      </c>
      <c r="B1121" s="13" t="s">
        <v>135</v>
      </c>
      <c r="C1121" s="14" t="s">
        <v>19</v>
      </c>
      <c r="D1121" s="33"/>
      <c r="E1121" s="33"/>
      <c r="F1121" s="34"/>
    </row>
    <row r="1122" spans="1:6" s="1" customFormat="1" ht="18.75">
      <c r="A1122" s="12" t="s">
        <v>20</v>
      </c>
      <c r="B1122" s="13" t="s">
        <v>136</v>
      </c>
      <c r="C1122" s="14" t="s">
        <v>21</v>
      </c>
      <c r="D1122" s="33"/>
      <c r="E1122" s="33"/>
      <c r="F1122" s="34"/>
    </row>
    <row r="1123" spans="1:6" s="1" customFormat="1" ht="18.75">
      <c r="A1123" s="17" t="s">
        <v>22</v>
      </c>
      <c r="B1123" s="18" t="s">
        <v>137</v>
      </c>
      <c r="C1123" s="19" t="s">
        <v>19</v>
      </c>
      <c r="D1123" s="113">
        <v>3.794</v>
      </c>
      <c r="E1123" s="113">
        <v>3.89</v>
      </c>
      <c r="F1123" s="114">
        <v>4.390000000000001</v>
      </c>
    </row>
    <row r="1124" spans="1:6" s="1" customFormat="1" ht="34.5">
      <c r="A1124" s="12" t="s">
        <v>56</v>
      </c>
      <c r="B1124" s="13" t="s">
        <v>138</v>
      </c>
      <c r="C1124" s="14" t="s">
        <v>57</v>
      </c>
      <c r="D1124" s="115">
        <v>32198.091</v>
      </c>
      <c r="E1124" s="115">
        <v>33658.32</v>
      </c>
      <c r="F1124" s="116">
        <v>35541.619999999995</v>
      </c>
    </row>
    <row r="1125" spans="1:6" s="1" customFormat="1" ht="18.75">
      <c r="A1125" s="12" t="s">
        <v>24</v>
      </c>
      <c r="B1125" s="13" t="s">
        <v>139</v>
      </c>
      <c r="C1125" s="14" t="s">
        <v>23</v>
      </c>
      <c r="D1125" s="89"/>
      <c r="E1125" s="89"/>
      <c r="F1125" s="117"/>
    </row>
    <row r="1126" spans="1:6" s="1" customFormat="1" ht="34.5">
      <c r="A1126" s="12" t="s">
        <v>25</v>
      </c>
      <c r="B1126" s="13" t="s">
        <v>153</v>
      </c>
      <c r="C1126" s="14" t="s">
        <v>16</v>
      </c>
      <c r="D1126" s="233" t="s">
        <v>288</v>
      </c>
      <c r="E1126" s="365">
        <v>0.01181</v>
      </c>
      <c r="F1126" s="366">
        <v>0.0452</v>
      </c>
    </row>
    <row r="1127" spans="1:6" s="1" customFormat="1" ht="31.5">
      <c r="A1127" s="12" t="s">
        <v>26</v>
      </c>
      <c r="B1127" s="13" t="s">
        <v>154</v>
      </c>
      <c r="C1127" s="14"/>
      <c r="D1127" s="14" t="s">
        <v>289</v>
      </c>
      <c r="E1127" s="14" t="s">
        <v>289</v>
      </c>
      <c r="F1127" s="35" t="s">
        <v>289</v>
      </c>
    </row>
    <row r="1128" spans="1:6" s="1" customFormat="1" ht="34.5">
      <c r="A1128" s="12" t="s">
        <v>27</v>
      </c>
      <c r="B1128" s="13" t="s">
        <v>140</v>
      </c>
      <c r="C1128" s="14" t="s">
        <v>21</v>
      </c>
      <c r="D1128" s="33"/>
      <c r="E1128" s="33"/>
      <c r="F1128" s="34"/>
    </row>
    <row r="1129" spans="1:6" s="1" customFormat="1" ht="15.75">
      <c r="A1129" s="12" t="s">
        <v>28</v>
      </c>
      <c r="B1129" s="13" t="s">
        <v>29</v>
      </c>
      <c r="C1129" s="14" t="s">
        <v>6</v>
      </c>
      <c r="D1129" s="89">
        <v>127160.3943</v>
      </c>
      <c r="E1129" s="89">
        <v>81175.28332</v>
      </c>
      <c r="F1129" s="117">
        <v>167355.68329140003</v>
      </c>
    </row>
    <row r="1130" spans="1:6" s="1" customFormat="1" ht="50.25">
      <c r="A1130" s="12" t="s">
        <v>30</v>
      </c>
      <c r="B1130" s="13" t="s">
        <v>155</v>
      </c>
      <c r="C1130" s="14" t="s">
        <v>6</v>
      </c>
      <c r="D1130" s="89">
        <v>38351.29</v>
      </c>
      <c r="E1130" s="89">
        <v>18564.26</v>
      </c>
      <c r="F1130" s="117">
        <v>48917.49175</v>
      </c>
    </row>
    <row r="1131" spans="1:6" s="1" customFormat="1" ht="15.75">
      <c r="A1131" s="12"/>
      <c r="B1131" s="13" t="s">
        <v>60</v>
      </c>
      <c r="C1131" s="14"/>
      <c r="D1131" s="89"/>
      <c r="E1131" s="89"/>
      <c r="F1131" s="117"/>
    </row>
    <row r="1132" spans="1:6" s="1" customFormat="1" ht="15.75">
      <c r="A1132" s="12"/>
      <c r="B1132" s="13" t="s">
        <v>31</v>
      </c>
      <c r="C1132" s="14"/>
      <c r="D1132" s="89">
        <v>20007.68</v>
      </c>
      <c r="E1132" s="89">
        <v>10301.47</v>
      </c>
      <c r="F1132" s="117">
        <v>25037.511000000002</v>
      </c>
    </row>
    <row r="1133" spans="1:6" s="1" customFormat="1" ht="15.75">
      <c r="A1133" s="12"/>
      <c r="B1133" s="13" t="s">
        <v>32</v>
      </c>
      <c r="C1133" s="14"/>
      <c r="D1133" s="89">
        <v>3340.71</v>
      </c>
      <c r="E1133" s="89">
        <v>2486.79</v>
      </c>
      <c r="F1133" s="117">
        <v>4203.4</v>
      </c>
    </row>
    <row r="1134" spans="1:6" s="1" customFormat="1" ht="15.75">
      <c r="A1134" s="12"/>
      <c r="B1134" s="13" t="s">
        <v>33</v>
      </c>
      <c r="C1134" s="14"/>
      <c r="D1134" s="89">
        <v>5806.64</v>
      </c>
      <c r="E1134" s="89">
        <v>3377.01</v>
      </c>
      <c r="F1134" s="117">
        <v>4488.26967</v>
      </c>
    </row>
    <row r="1135" spans="1:6" s="1" customFormat="1" ht="18.75">
      <c r="A1135" s="12" t="s">
        <v>34</v>
      </c>
      <c r="B1135" s="13" t="s">
        <v>142</v>
      </c>
      <c r="C1135" s="14" t="s">
        <v>6</v>
      </c>
      <c r="D1135" s="89">
        <v>85085.33</v>
      </c>
      <c r="E1135" s="89">
        <v>61638.81</v>
      </c>
      <c r="F1135" s="117">
        <v>92820.97</v>
      </c>
    </row>
    <row r="1136" spans="1:6" s="1" customFormat="1" ht="31.5">
      <c r="A1136" s="12" t="s">
        <v>35</v>
      </c>
      <c r="B1136" s="13" t="s">
        <v>61</v>
      </c>
      <c r="C1136" s="14" t="s">
        <v>6</v>
      </c>
      <c r="D1136" s="89"/>
      <c r="E1136" s="89"/>
      <c r="F1136" s="117">
        <v>20515.659999999996</v>
      </c>
    </row>
    <row r="1137" spans="1:6" s="1" customFormat="1" ht="31.5">
      <c r="A1137" s="12" t="s">
        <v>36</v>
      </c>
      <c r="B1137" s="13" t="s">
        <v>64</v>
      </c>
      <c r="C1137" s="14" t="s">
        <v>6</v>
      </c>
      <c r="D1137" s="89"/>
      <c r="E1137" s="89"/>
      <c r="F1137" s="117"/>
    </row>
    <row r="1138" spans="1:6" s="1" customFormat="1" ht="15.75">
      <c r="A1138" s="12" t="s">
        <v>37</v>
      </c>
      <c r="B1138" s="13" t="s">
        <v>38</v>
      </c>
      <c r="C1138" s="14"/>
      <c r="D1138" s="14"/>
      <c r="E1138" s="14"/>
      <c r="F1138" s="35"/>
    </row>
    <row r="1139" spans="1:6" s="1" customFormat="1" ht="15.75">
      <c r="A1139" s="12"/>
      <c r="B1139" s="20" t="s">
        <v>39</v>
      </c>
      <c r="C1139" s="14"/>
      <c r="D1139" s="33"/>
      <c r="E1139" s="33"/>
      <c r="F1139" s="34"/>
    </row>
    <row r="1140" spans="1:6" s="1" customFormat="1" ht="18.75">
      <c r="A1140" s="12"/>
      <c r="B1140" s="13" t="s">
        <v>143</v>
      </c>
      <c r="C1140" s="14" t="s">
        <v>40</v>
      </c>
      <c r="D1140" s="89">
        <v>1686.57</v>
      </c>
      <c r="E1140" s="89">
        <v>1686.57</v>
      </c>
      <c r="F1140" s="89">
        <v>1787.28</v>
      </c>
    </row>
    <row r="1141" spans="1:6" s="1" customFormat="1" ht="18.75">
      <c r="A1141" s="12"/>
      <c r="B1141" s="13" t="s">
        <v>144</v>
      </c>
      <c r="C1141" s="14" t="s">
        <v>41</v>
      </c>
      <c r="D1141" s="89">
        <v>22.73922220838744</v>
      </c>
      <c r="E1141" s="89">
        <v>11.007109103090889</v>
      </c>
      <c r="F1141" s="89">
        <v>27.3697975415156</v>
      </c>
    </row>
    <row r="1142" spans="1:6" s="1" customFormat="1" ht="15.75">
      <c r="A1142" s="12" t="s">
        <v>42</v>
      </c>
      <c r="B1142" s="13" t="s">
        <v>43</v>
      </c>
      <c r="C1142" s="14"/>
      <c r="D1142" s="33"/>
      <c r="E1142" s="33"/>
      <c r="F1142" s="34"/>
    </row>
    <row r="1143" spans="1:6" s="1" customFormat="1" ht="15.75">
      <c r="A1143" s="12" t="s">
        <v>44</v>
      </c>
      <c r="B1143" s="13" t="s">
        <v>45</v>
      </c>
      <c r="C1143" s="14" t="s">
        <v>46</v>
      </c>
      <c r="D1143" s="89">
        <v>40.3</v>
      </c>
      <c r="E1143" s="89">
        <v>27</v>
      </c>
      <c r="F1143" s="117">
        <v>44.3</v>
      </c>
    </row>
    <row r="1144" spans="1:6" s="1" customFormat="1" ht="31.5">
      <c r="A1144" s="12" t="s">
        <v>47</v>
      </c>
      <c r="B1144" s="13" t="s">
        <v>48</v>
      </c>
      <c r="C1144" s="14" t="s">
        <v>62</v>
      </c>
      <c r="D1144" s="89">
        <v>41.37237386269644</v>
      </c>
      <c r="E1144" s="89">
        <v>31.79466049382716</v>
      </c>
      <c r="F1144" s="89">
        <v>47.098402934537255</v>
      </c>
    </row>
    <row r="1145" spans="1:6" s="1" customFormat="1" ht="15.75">
      <c r="A1145" s="12" t="s">
        <v>49</v>
      </c>
      <c r="B1145" s="13" t="s">
        <v>50</v>
      </c>
      <c r="C1145" s="14"/>
      <c r="D1145" s="14"/>
      <c r="E1145" s="33"/>
      <c r="F1145" s="34"/>
    </row>
    <row r="1146" spans="1:6" s="1" customFormat="1" ht="15.75">
      <c r="A1146" s="12"/>
      <c r="B1146" s="20" t="s">
        <v>39</v>
      </c>
      <c r="C1146" s="14"/>
      <c r="D1146" s="33"/>
      <c r="E1146" s="33"/>
      <c r="F1146" s="34"/>
    </row>
    <row r="1147" spans="1:6" s="1" customFormat="1" ht="15.75">
      <c r="A1147" s="12"/>
      <c r="B1147" s="13" t="s">
        <v>51</v>
      </c>
      <c r="C1147" s="14" t="s">
        <v>6</v>
      </c>
      <c r="D1147" s="89">
        <v>1000</v>
      </c>
      <c r="E1147" s="119">
        <v>1000</v>
      </c>
      <c r="F1147" s="117">
        <v>1000</v>
      </c>
    </row>
    <row r="1148" spans="1:6" s="1" customFormat="1" ht="16.5" thickBot="1">
      <c r="A1148" s="21"/>
      <c r="B1148" s="22" t="s">
        <v>52</v>
      </c>
      <c r="C1148" s="23" t="s">
        <v>6</v>
      </c>
      <c r="D1148" s="37"/>
      <c r="E1148" s="37"/>
      <c r="F1148" s="38"/>
    </row>
    <row r="1149" spans="1:6" s="1" customFormat="1" ht="16.5" thickBot="1">
      <c r="A1149" s="163"/>
      <c r="B1149" s="164"/>
      <c r="C1149" s="164"/>
      <c r="D1149" s="164"/>
      <c r="E1149" s="164"/>
      <c r="F1149" s="165"/>
    </row>
    <row r="1150" spans="1:6" s="1" customFormat="1" ht="21" thickBot="1">
      <c r="A1150" s="707" t="s">
        <v>290</v>
      </c>
      <c r="B1150" s="708"/>
      <c r="C1150" s="708"/>
      <c r="D1150" s="708"/>
      <c r="E1150" s="708"/>
      <c r="F1150" s="709"/>
    </row>
    <row r="1151" spans="1:6" s="1" customFormat="1" ht="35.25" thickBot="1">
      <c r="A1151" s="9" t="s">
        <v>53</v>
      </c>
      <c r="B1151" s="10" t="s">
        <v>0</v>
      </c>
      <c r="C1151" s="10" t="s">
        <v>1</v>
      </c>
      <c r="D1151" s="10" t="s">
        <v>55</v>
      </c>
      <c r="E1151" s="10" t="s">
        <v>134</v>
      </c>
      <c r="F1151" s="11" t="s">
        <v>54</v>
      </c>
    </row>
    <row r="1152" spans="1:6" s="1" customFormat="1" ht="16.5" thickBot="1">
      <c r="A1152" s="9"/>
      <c r="B1152" s="10"/>
      <c r="C1152" s="10"/>
      <c r="D1152" s="121">
        <v>2017</v>
      </c>
      <c r="E1152" s="121">
        <v>2018</v>
      </c>
      <c r="F1152" s="122">
        <v>2019</v>
      </c>
    </row>
    <row r="1153" spans="1:6" s="1" customFormat="1" ht="15.75">
      <c r="A1153" s="219" t="s">
        <v>2</v>
      </c>
      <c r="B1153" s="220" t="s">
        <v>3</v>
      </c>
      <c r="C1153" s="221"/>
      <c r="D1153" s="367"/>
      <c r="E1153" s="367"/>
      <c r="F1153" s="368"/>
    </row>
    <row r="1154" spans="1:6" s="1" customFormat="1" ht="15.75">
      <c r="A1154" s="12" t="s">
        <v>4</v>
      </c>
      <c r="B1154" s="13" t="s">
        <v>5</v>
      </c>
      <c r="C1154" s="14" t="s">
        <v>6</v>
      </c>
      <c r="D1154" s="153">
        <v>23721316</v>
      </c>
      <c r="E1154" s="153">
        <v>23620349.16528148</v>
      </c>
      <c r="F1154" s="154">
        <v>23177894.5398355</v>
      </c>
    </row>
    <row r="1155" spans="1:6" s="1" customFormat="1" ht="15.75">
      <c r="A1155" s="12" t="s">
        <v>7</v>
      </c>
      <c r="B1155" s="13" t="s">
        <v>8</v>
      </c>
      <c r="C1155" s="14" t="s">
        <v>6</v>
      </c>
      <c r="D1155" s="153">
        <v>1617149</v>
      </c>
      <c r="E1155" s="153">
        <v>-224974.69979046332</v>
      </c>
      <c r="F1155" s="154">
        <v>-131444.42722032894</v>
      </c>
    </row>
    <row r="1156" spans="1:6" s="1" customFormat="1" ht="15.75">
      <c r="A1156" s="12" t="s">
        <v>9</v>
      </c>
      <c r="B1156" s="13" t="s">
        <v>10</v>
      </c>
      <c r="C1156" s="14" t="s">
        <v>6</v>
      </c>
      <c r="D1156" s="153">
        <v>2390655</v>
      </c>
      <c r="E1156" s="153">
        <v>444133.36172148935</v>
      </c>
      <c r="F1156" s="154">
        <v>314062.789079671</v>
      </c>
    </row>
    <row r="1157" spans="1:6" s="1" customFormat="1" ht="15.75">
      <c r="A1157" s="12" t="s">
        <v>11</v>
      </c>
      <c r="B1157" s="13" t="s">
        <v>12</v>
      </c>
      <c r="C1157" s="14" t="s">
        <v>6</v>
      </c>
      <c r="D1157" s="153">
        <v>1537900</v>
      </c>
      <c r="E1157" s="153">
        <v>176426.01320762932</v>
      </c>
      <c r="F1157" s="154">
        <v>46355.789079671005</v>
      </c>
    </row>
    <row r="1158" spans="1:6" s="1" customFormat="1" ht="15.75">
      <c r="A1158" s="12" t="s">
        <v>13</v>
      </c>
      <c r="B1158" s="13" t="s">
        <v>14</v>
      </c>
      <c r="C1158" s="14"/>
      <c r="D1158" s="153"/>
      <c r="E1158" s="153"/>
      <c r="F1158" s="154"/>
    </row>
    <row r="1159" spans="1:6" s="1" customFormat="1" ht="47.25">
      <c r="A1159" s="12" t="s">
        <v>15</v>
      </c>
      <c r="B1159" s="13" t="s">
        <v>59</v>
      </c>
      <c r="C1159" s="14" t="s">
        <v>16</v>
      </c>
      <c r="D1159" s="153"/>
      <c r="E1159" s="153"/>
      <c r="F1159" s="154"/>
    </row>
    <row r="1160" spans="1:6" s="1" customFormat="1" ht="31.5">
      <c r="A1160" s="12" t="s">
        <v>17</v>
      </c>
      <c r="B1160" s="13" t="s">
        <v>58</v>
      </c>
      <c r="C1160" s="14"/>
      <c r="D1160" s="271"/>
      <c r="E1160" s="271"/>
      <c r="F1160" s="369"/>
    </row>
    <row r="1161" spans="1:6" s="1" customFormat="1" ht="18.75">
      <c r="A1161" s="12" t="s">
        <v>18</v>
      </c>
      <c r="B1161" s="13" t="s">
        <v>135</v>
      </c>
      <c r="C1161" s="14" t="s">
        <v>19</v>
      </c>
      <c r="D1161" s="271"/>
      <c r="E1161" s="271"/>
      <c r="F1161" s="369"/>
    </row>
    <row r="1162" spans="1:6" s="1" customFormat="1" ht="18.75">
      <c r="A1162" s="12" t="s">
        <v>20</v>
      </c>
      <c r="B1162" s="13" t="s">
        <v>136</v>
      </c>
      <c r="C1162" s="14" t="s">
        <v>21</v>
      </c>
      <c r="D1162" s="271"/>
      <c r="E1162" s="271"/>
      <c r="F1162" s="369"/>
    </row>
    <row r="1163" spans="1:6" s="1" customFormat="1" ht="18.75">
      <c r="A1163" s="17" t="s">
        <v>22</v>
      </c>
      <c r="B1163" s="18" t="s">
        <v>137</v>
      </c>
      <c r="C1163" s="19" t="s">
        <v>19</v>
      </c>
      <c r="D1163" s="370">
        <v>3.9399999999999995</v>
      </c>
      <c r="E1163" s="370">
        <v>3.94</v>
      </c>
      <c r="F1163" s="371">
        <v>3.937975175038056</v>
      </c>
    </row>
    <row r="1164" spans="1:6" s="1" customFormat="1" ht="34.5">
      <c r="A1164" s="12" t="s">
        <v>56</v>
      </c>
      <c r="B1164" s="13" t="s">
        <v>138</v>
      </c>
      <c r="C1164" s="14" t="s">
        <v>57</v>
      </c>
      <c r="D1164" s="233">
        <v>9299.77</v>
      </c>
      <c r="E1164" s="233">
        <v>26523.76</v>
      </c>
      <c r="F1164" s="338">
        <v>22382.65</v>
      </c>
    </row>
    <row r="1165" spans="1:6" s="1" customFormat="1" ht="18.75">
      <c r="A1165" s="12" t="s">
        <v>24</v>
      </c>
      <c r="B1165" s="13" t="s">
        <v>139</v>
      </c>
      <c r="C1165" s="14" t="s">
        <v>23</v>
      </c>
      <c r="D1165" s="271"/>
      <c r="E1165" s="271"/>
      <c r="F1165" s="369"/>
    </row>
    <row r="1166" spans="1:6" s="1" customFormat="1" ht="34.5">
      <c r="A1166" s="12" t="s">
        <v>25</v>
      </c>
      <c r="B1166" s="13" t="s">
        <v>153</v>
      </c>
      <c r="C1166" s="14" t="s">
        <v>16</v>
      </c>
      <c r="D1166" s="372" t="s">
        <v>291</v>
      </c>
      <c r="E1166" s="372">
        <v>2.87</v>
      </c>
      <c r="F1166" s="373">
        <v>4.41</v>
      </c>
    </row>
    <row r="1167" spans="1:6" s="1" customFormat="1" ht="31.5">
      <c r="A1167" s="12" t="s">
        <v>26</v>
      </c>
      <c r="B1167" s="13" t="s">
        <v>154</v>
      </c>
      <c r="C1167" s="14"/>
      <c r="D1167" s="372" t="s">
        <v>327</v>
      </c>
      <c r="E1167" s="372" t="s">
        <v>327</v>
      </c>
      <c r="F1167" s="372" t="s">
        <v>327</v>
      </c>
    </row>
    <row r="1168" spans="1:6" s="1" customFormat="1" ht="34.5">
      <c r="A1168" s="12" t="s">
        <v>27</v>
      </c>
      <c r="B1168" s="13" t="s">
        <v>140</v>
      </c>
      <c r="C1168" s="14" t="s">
        <v>21</v>
      </c>
      <c r="D1168" s="271"/>
      <c r="E1168" s="271"/>
      <c r="F1168" s="369"/>
    </row>
    <row r="1169" spans="1:6" s="1" customFormat="1" ht="15.75">
      <c r="A1169" s="12" t="s">
        <v>28</v>
      </c>
      <c r="B1169" s="13" t="s">
        <v>29</v>
      </c>
      <c r="C1169" s="14" t="s">
        <v>6</v>
      </c>
      <c r="D1169" s="271">
        <v>62597.38</v>
      </c>
      <c r="E1169" s="271">
        <v>44554.78</v>
      </c>
      <c r="F1169" s="369">
        <v>74293.255</v>
      </c>
    </row>
    <row r="1170" spans="1:6" s="1" customFormat="1" ht="50.25">
      <c r="A1170" s="12" t="s">
        <v>30</v>
      </c>
      <c r="B1170" s="13" t="s">
        <v>155</v>
      </c>
      <c r="C1170" s="14" t="s">
        <v>6</v>
      </c>
      <c r="D1170" s="271">
        <v>14457.68</v>
      </c>
      <c r="E1170" s="271">
        <v>8620.48</v>
      </c>
      <c r="F1170" s="369">
        <v>21674.34</v>
      </c>
    </row>
    <row r="1171" spans="1:6" s="1" customFormat="1" ht="15.75">
      <c r="A1171" s="12"/>
      <c r="B1171" s="13" t="s">
        <v>60</v>
      </c>
      <c r="C1171" s="14"/>
      <c r="D1171" s="271"/>
      <c r="E1171" s="271"/>
      <c r="F1171" s="369"/>
    </row>
    <row r="1172" spans="1:6" s="1" customFormat="1" ht="15.75">
      <c r="A1172" s="12"/>
      <c r="B1172" s="13" t="s">
        <v>31</v>
      </c>
      <c r="C1172" s="14"/>
      <c r="D1172" s="271">
        <v>4759.26</v>
      </c>
      <c r="E1172" s="271">
        <v>2615.62</v>
      </c>
      <c r="F1172" s="369">
        <v>5178.63</v>
      </c>
    </row>
    <row r="1173" spans="1:6" s="1" customFormat="1" ht="15.75">
      <c r="A1173" s="12"/>
      <c r="B1173" s="13" t="s">
        <v>32</v>
      </c>
      <c r="C1173" s="14"/>
      <c r="D1173" s="271">
        <v>6145.73</v>
      </c>
      <c r="E1173" s="271">
        <v>4284.02</v>
      </c>
      <c r="F1173" s="369">
        <v>11142</v>
      </c>
    </row>
    <row r="1174" spans="1:6" s="1" customFormat="1" ht="15.75">
      <c r="A1174" s="12"/>
      <c r="B1174" s="13" t="s">
        <v>33</v>
      </c>
      <c r="C1174" s="14"/>
      <c r="D1174" s="271">
        <v>1026.17</v>
      </c>
      <c r="E1174" s="271">
        <v>598.87</v>
      </c>
      <c r="F1174" s="369">
        <v>2730.47</v>
      </c>
    </row>
    <row r="1175" spans="1:6" s="1" customFormat="1" ht="18.75">
      <c r="A1175" s="12" t="s">
        <v>34</v>
      </c>
      <c r="B1175" s="13" t="s">
        <v>142</v>
      </c>
      <c r="C1175" s="14" t="s">
        <v>6</v>
      </c>
      <c r="D1175" s="271">
        <v>45685.74</v>
      </c>
      <c r="E1175" s="271">
        <v>34581.55</v>
      </c>
      <c r="F1175" s="369">
        <v>47423.05</v>
      </c>
    </row>
    <row r="1176" spans="1:6" s="1" customFormat="1" ht="31.5">
      <c r="A1176" s="12" t="s">
        <v>35</v>
      </c>
      <c r="B1176" s="13" t="s">
        <v>61</v>
      </c>
      <c r="C1176" s="14" t="s">
        <v>6</v>
      </c>
      <c r="D1176" s="271"/>
      <c r="E1176" s="271"/>
      <c r="F1176" s="369">
        <v>2403.7250000000004</v>
      </c>
    </row>
    <row r="1177" spans="1:6" s="1" customFormat="1" ht="31.5">
      <c r="A1177" s="12" t="s">
        <v>36</v>
      </c>
      <c r="B1177" s="13" t="s">
        <v>64</v>
      </c>
      <c r="C1177" s="14" t="s">
        <v>6</v>
      </c>
      <c r="D1177" s="271"/>
      <c r="E1177" s="271"/>
      <c r="F1177" s="369"/>
    </row>
    <row r="1178" spans="1:6" s="1" customFormat="1" ht="15.75">
      <c r="A1178" s="12" t="s">
        <v>37</v>
      </c>
      <c r="B1178" s="13" t="s">
        <v>38</v>
      </c>
      <c r="C1178" s="14"/>
      <c r="D1178" s="271"/>
      <c r="E1178" s="271"/>
      <c r="F1178" s="369"/>
    </row>
    <row r="1179" spans="1:6" s="1" customFormat="1" ht="15.75">
      <c r="A1179" s="12"/>
      <c r="B1179" s="20" t="s">
        <v>39</v>
      </c>
      <c r="C1179" s="14"/>
      <c r="D1179" s="271"/>
      <c r="E1179" s="271"/>
      <c r="F1179" s="369"/>
    </row>
    <row r="1180" spans="1:6" s="1" customFormat="1" ht="18.75">
      <c r="A1180" s="12"/>
      <c r="B1180" s="13" t="s">
        <v>143</v>
      </c>
      <c r="C1180" s="14" t="s">
        <v>40</v>
      </c>
      <c r="D1180" s="271">
        <v>604.29</v>
      </c>
      <c r="E1180" s="271">
        <v>604.29</v>
      </c>
      <c r="F1180" s="369">
        <v>604.29</v>
      </c>
    </row>
    <row r="1181" spans="1:6" s="1" customFormat="1" ht="18.75">
      <c r="A1181" s="12"/>
      <c r="B1181" s="13" t="s">
        <v>144</v>
      </c>
      <c r="C1181" s="14" t="s">
        <v>41</v>
      </c>
      <c r="D1181" s="271">
        <v>23.92506908934452</v>
      </c>
      <c r="E1181" s="271">
        <v>14.265468566416788</v>
      </c>
      <c r="F1181" s="369">
        <v>35.86744774859753</v>
      </c>
    </row>
    <row r="1182" spans="1:6" s="1" customFormat="1" ht="15.75">
      <c r="A1182" s="12" t="s">
        <v>42</v>
      </c>
      <c r="B1182" s="13" t="s">
        <v>43</v>
      </c>
      <c r="C1182" s="14"/>
      <c r="D1182" s="271"/>
      <c r="E1182" s="271"/>
      <c r="F1182" s="369"/>
    </row>
    <row r="1183" spans="1:6" s="1" customFormat="1" ht="15.75">
      <c r="A1183" s="12" t="s">
        <v>44</v>
      </c>
      <c r="B1183" s="13" t="s">
        <v>45</v>
      </c>
      <c r="C1183" s="14" t="s">
        <v>46</v>
      </c>
      <c r="D1183" s="271">
        <v>9.1</v>
      </c>
      <c r="E1183" s="271">
        <v>5</v>
      </c>
      <c r="F1183" s="369">
        <v>9.1</v>
      </c>
    </row>
    <row r="1184" spans="1:6" s="1" customFormat="1" ht="31.5">
      <c r="A1184" s="12" t="s">
        <v>47</v>
      </c>
      <c r="B1184" s="13" t="s">
        <v>48</v>
      </c>
      <c r="C1184" s="14" t="s">
        <v>62</v>
      </c>
      <c r="D1184" s="271">
        <v>43.582967032967034</v>
      </c>
      <c r="E1184" s="271">
        <v>43.59366666666667</v>
      </c>
      <c r="F1184" s="271">
        <v>47.423351648351655</v>
      </c>
    </row>
    <row r="1185" spans="1:6" s="1" customFormat="1" ht="15.75">
      <c r="A1185" s="12" t="s">
        <v>49</v>
      </c>
      <c r="B1185" s="13" t="s">
        <v>50</v>
      </c>
      <c r="C1185" s="14"/>
      <c r="D1185" s="271"/>
      <c r="E1185" s="271"/>
      <c r="F1185" s="369"/>
    </row>
    <row r="1186" spans="1:6" s="1" customFormat="1" ht="15.75">
      <c r="A1186" s="12"/>
      <c r="B1186" s="20" t="s">
        <v>39</v>
      </c>
      <c r="C1186" s="14"/>
      <c r="D1186" s="271"/>
      <c r="E1186" s="271"/>
      <c r="F1186" s="369"/>
    </row>
    <row r="1187" spans="1:6" s="1" customFormat="1" ht="15.75">
      <c r="A1187" s="12"/>
      <c r="B1187" s="13" t="s">
        <v>51</v>
      </c>
      <c r="C1187" s="14" t="s">
        <v>6</v>
      </c>
      <c r="D1187" s="89">
        <v>1000</v>
      </c>
      <c r="E1187" s="117">
        <v>1000</v>
      </c>
      <c r="F1187" s="117">
        <v>1000</v>
      </c>
    </row>
    <row r="1188" spans="1:6" s="1" customFormat="1" ht="16.5" thickBot="1">
      <c r="A1188" s="21"/>
      <c r="B1188" s="22" t="s">
        <v>52</v>
      </c>
      <c r="C1188" s="23" t="s">
        <v>6</v>
      </c>
      <c r="D1188" s="274"/>
      <c r="E1188" s="274"/>
      <c r="F1188" s="374"/>
    </row>
    <row r="1189" spans="1:6" s="1" customFormat="1" ht="16.5" thickBot="1">
      <c r="A1189" s="375"/>
      <c r="B1189" s="376"/>
      <c r="C1189" s="376"/>
      <c r="D1189" s="376"/>
      <c r="E1189" s="376"/>
      <c r="F1189" s="377"/>
    </row>
    <row r="1190" spans="1:6" s="1" customFormat="1" ht="21" thickBot="1">
      <c r="A1190" s="707" t="s">
        <v>434</v>
      </c>
      <c r="B1190" s="708"/>
      <c r="C1190" s="708"/>
      <c r="D1190" s="708"/>
      <c r="E1190" s="708"/>
      <c r="F1190" s="709"/>
    </row>
    <row r="1191" spans="1:6" s="1" customFormat="1" ht="35.25" thickBot="1">
      <c r="A1191" s="9" t="s">
        <v>53</v>
      </c>
      <c r="B1191" s="10" t="s">
        <v>0</v>
      </c>
      <c r="C1191" s="10" t="s">
        <v>1</v>
      </c>
      <c r="D1191" s="10" t="s">
        <v>55</v>
      </c>
      <c r="E1191" s="10" t="s">
        <v>134</v>
      </c>
      <c r="F1191" s="11" t="s">
        <v>54</v>
      </c>
    </row>
    <row r="1192" spans="1:6" s="1" customFormat="1" ht="16.5" thickBot="1">
      <c r="A1192" s="9"/>
      <c r="B1192" s="10"/>
      <c r="C1192" s="10"/>
      <c r="D1192" s="121">
        <v>2017</v>
      </c>
      <c r="E1192" s="121">
        <v>2018</v>
      </c>
      <c r="F1192" s="122">
        <v>2019</v>
      </c>
    </row>
    <row r="1193" spans="1:6" s="1" customFormat="1" ht="15.75">
      <c r="A1193" s="219" t="s">
        <v>2</v>
      </c>
      <c r="B1193" s="220" t="s">
        <v>3</v>
      </c>
      <c r="C1193" s="221"/>
      <c r="D1193" s="367"/>
      <c r="E1193" s="367"/>
      <c r="F1193" s="368"/>
    </row>
    <row r="1194" spans="1:6" s="1" customFormat="1" ht="15.75">
      <c r="A1194" s="12" t="s">
        <v>4</v>
      </c>
      <c r="B1194" s="13" t="s">
        <v>5</v>
      </c>
      <c r="C1194" s="14" t="s">
        <v>6</v>
      </c>
      <c r="D1194" s="153">
        <v>23721316</v>
      </c>
      <c r="E1194" s="153">
        <v>23620349.16528148</v>
      </c>
      <c r="F1194" s="154">
        <v>23177894.5398355</v>
      </c>
    </row>
    <row r="1195" spans="1:6" s="1" customFormat="1" ht="15.75">
      <c r="A1195" s="12" t="s">
        <v>7</v>
      </c>
      <c r="B1195" s="13" t="s">
        <v>8</v>
      </c>
      <c r="C1195" s="14" t="s">
        <v>6</v>
      </c>
      <c r="D1195" s="153">
        <v>1617149</v>
      </c>
      <c r="E1195" s="153">
        <v>-224974.69979046332</v>
      </c>
      <c r="F1195" s="154">
        <v>-131444.42722032894</v>
      </c>
    </row>
    <row r="1196" spans="1:6" s="1" customFormat="1" ht="15.75">
      <c r="A1196" s="12" t="s">
        <v>9</v>
      </c>
      <c r="B1196" s="13" t="s">
        <v>10</v>
      </c>
      <c r="C1196" s="14" t="s">
        <v>6</v>
      </c>
      <c r="D1196" s="153">
        <v>2390655</v>
      </c>
      <c r="E1196" s="153">
        <v>444133.36172148935</v>
      </c>
      <c r="F1196" s="154">
        <v>314062.789079671</v>
      </c>
    </row>
    <row r="1197" spans="1:6" s="1" customFormat="1" ht="15.75">
      <c r="A1197" s="12" t="s">
        <v>11</v>
      </c>
      <c r="B1197" s="13" t="s">
        <v>12</v>
      </c>
      <c r="C1197" s="14" t="s">
        <v>6</v>
      </c>
      <c r="D1197" s="153">
        <v>1537900</v>
      </c>
      <c r="E1197" s="153">
        <v>176426.01320762932</v>
      </c>
      <c r="F1197" s="154">
        <v>46355.789079671005</v>
      </c>
    </row>
    <row r="1198" spans="1:6" s="1" customFormat="1" ht="15.75">
      <c r="A1198" s="12" t="s">
        <v>13</v>
      </c>
      <c r="B1198" s="13" t="s">
        <v>14</v>
      </c>
      <c r="C1198" s="14"/>
      <c r="D1198" s="153"/>
      <c r="E1198" s="153"/>
      <c r="F1198" s="154"/>
    </row>
    <row r="1199" spans="1:6" s="1" customFormat="1" ht="47.25">
      <c r="A1199" s="12" t="s">
        <v>15</v>
      </c>
      <c r="B1199" s="13" t="s">
        <v>59</v>
      </c>
      <c r="C1199" s="14" t="s">
        <v>16</v>
      </c>
      <c r="D1199" s="153"/>
      <c r="E1199" s="153"/>
      <c r="F1199" s="154"/>
    </row>
    <row r="1200" spans="1:6" s="1" customFormat="1" ht="31.5">
      <c r="A1200" s="12" t="s">
        <v>17</v>
      </c>
      <c r="B1200" s="13" t="s">
        <v>58</v>
      </c>
      <c r="C1200" s="14"/>
      <c r="D1200" s="271"/>
      <c r="E1200" s="271"/>
      <c r="F1200" s="369"/>
    </row>
    <row r="1201" spans="1:6" s="1" customFormat="1" ht="18.75">
      <c r="A1201" s="12" t="s">
        <v>18</v>
      </c>
      <c r="B1201" s="13" t="s">
        <v>135</v>
      </c>
      <c r="C1201" s="14" t="s">
        <v>19</v>
      </c>
      <c r="D1201" s="271"/>
      <c r="E1201" s="271"/>
      <c r="F1201" s="369"/>
    </row>
    <row r="1202" spans="1:6" s="1" customFormat="1" ht="18.75">
      <c r="A1202" s="12" t="s">
        <v>20</v>
      </c>
      <c r="B1202" s="13" t="s">
        <v>136</v>
      </c>
      <c r="C1202" s="14" t="s">
        <v>21</v>
      </c>
      <c r="D1202" s="271"/>
      <c r="E1202" s="271"/>
      <c r="F1202" s="369"/>
    </row>
    <row r="1203" spans="1:6" s="1" customFormat="1" ht="18.75">
      <c r="A1203" s="17" t="s">
        <v>22</v>
      </c>
      <c r="B1203" s="18" t="s">
        <v>137</v>
      </c>
      <c r="C1203" s="19" t="s">
        <v>19</v>
      </c>
      <c r="D1203" s="370">
        <v>3.9399999999999995</v>
      </c>
      <c r="E1203" s="370">
        <v>3.94</v>
      </c>
      <c r="F1203" s="371">
        <v>4.0579751750380595</v>
      </c>
    </row>
    <row r="1204" spans="1:6" s="1" customFormat="1" ht="34.5">
      <c r="A1204" s="12" t="s">
        <v>56</v>
      </c>
      <c r="B1204" s="13" t="s">
        <v>138</v>
      </c>
      <c r="C1204" s="14" t="s">
        <v>57</v>
      </c>
      <c r="D1204" s="233">
        <v>9299.77</v>
      </c>
      <c r="E1204" s="233">
        <v>26523.76</v>
      </c>
      <c r="F1204" s="338">
        <v>23372.65</v>
      </c>
    </row>
    <row r="1205" spans="1:6" s="1" customFormat="1" ht="18.75">
      <c r="A1205" s="12" t="s">
        <v>24</v>
      </c>
      <c r="B1205" s="13" t="s">
        <v>139</v>
      </c>
      <c r="C1205" s="14" t="s">
        <v>23</v>
      </c>
      <c r="D1205" s="271"/>
      <c r="E1205" s="271"/>
      <c r="F1205" s="369"/>
    </row>
    <row r="1206" spans="1:6" s="1" customFormat="1" ht="34.5">
      <c r="A1206" s="12" t="s">
        <v>25</v>
      </c>
      <c r="B1206" s="13" t="s">
        <v>153</v>
      </c>
      <c r="C1206" s="14" t="s">
        <v>16</v>
      </c>
      <c r="D1206" s="372" t="s">
        <v>291</v>
      </c>
      <c r="E1206" s="372">
        <v>2.87</v>
      </c>
      <c r="F1206" s="373">
        <v>4.41</v>
      </c>
    </row>
    <row r="1207" spans="1:6" s="1" customFormat="1" ht="31.5">
      <c r="A1207" s="12" t="s">
        <v>26</v>
      </c>
      <c r="B1207" s="13" t="s">
        <v>154</v>
      </c>
      <c r="C1207" s="14"/>
      <c r="D1207" s="372" t="s">
        <v>435</v>
      </c>
      <c r="E1207" s="372" t="s">
        <v>435</v>
      </c>
      <c r="F1207" s="372" t="s">
        <v>435</v>
      </c>
    </row>
    <row r="1208" spans="1:6" s="1" customFormat="1" ht="34.5">
      <c r="A1208" s="12" t="s">
        <v>27</v>
      </c>
      <c r="B1208" s="13" t="s">
        <v>140</v>
      </c>
      <c r="C1208" s="14" t="s">
        <v>21</v>
      </c>
      <c r="D1208" s="271"/>
      <c r="E1208" s="271"/>
      <c r="F1208" s="369"/>
    </row>
    <row r="1209" spans="1:6" s="1" customFormat="1" ht="15.75">
      <c r="A1209" s="12" t="s">
        <v>28</v>
      </c>
      <c r="B1209" s="13" t="s">
        <v>29</v>
      </c>
      <c r="C1209" s="14" t="s">
        <v>6</v>
      </c>
      <c r="D1209" s="271">
        <v>62597.38</v>
      </c>
      <c r="E1209" s="271">
        <v>44554.78</v>
      </c>
      <c r="F1209" s="369">
        <v>81274.74500000001</v>
      </c>
    </row>
    <row r="1210" spans="1:6" s="1" customFormat="1" ht="50.25">
      <c r="A1210" s="12" t="s">
        <v>30</v>
      </c>
      <c r="B1210" s="13" t="s">
        <v>155</v>
      </c>
      <c r="C1210" s="14" t="s">
        <v>6</v>
      </c>
      <c r="D1210" s="271">
        <v>14457.68</v>
      </c>
      <c r="E1210" s="271">
        <v>8620.48</v>
      </c>
      <c r="F1210" s="369">
        <v>27873.969999999998</v>
      </c>
    </row>
    <row r="1211" spans="1:6" s="1" customFormat="1" ht="15.75">
      <c r="A1211" s="12"/>
      <c r="B1211" s="13" t="s">
        <v>60</v>
      </c>
      <c r="C1211" s="14"/>
      <c r="D1211" s="271"/>
      <c r="E1211" s="271"/>
      <c r="F1211" s="369"/>
    </row>
    <row r="1212" spans="1:6" s="1" customFormat="1" ht="15.75">
      <c r="A1212" s="12"/>
      <c r="B1212" s="13" t="s">
        <v>31</v>
      </c>
      <c r="C1212" s="14"/>
      <c r="D1212" s="271">
        <v>4759.26</v>
      </c>
      <c r="E1212" s="271">
        <v>2615.62</v>
      </c>
      <c r="F1212" s="369">
        <v>6933.38</v>
      </c>
    </row>
    <row r="1213" spans="1:6" s="1" customFormat="1" ht="15.75">
      <c r="A1213" s="12"/>
      <c r="B1213" s="13" t="s">
        <v>32</v>
      </c>
      <c r="C1213" s="14"/>
      <c r="D1213" s="271">
        <v>6145.73</v>
      </c>
      <c r="E1213" s="271">
        <v>4284.02</v>
      </c>
      <c r="F1213" s="369">
        <v>12742</v>
      </c>
    </row>
    <row r="1214" spans="1:6" s="1" customFormat="1" ht="15.75">
      <c r="A1214" s="12"/>
      <c r="B1214" s="13" t="s">
        <v>33</v>
      </c>
      <c r="C1214" s="14"/>
      <c r="D1214" s="271">
        <v>1026.17</v>
      </c>
      <c r="E1214" s="271">
        <v>598.87</v>
      </c>
      <c r="F1214" s="369">
        <v>4520.469999999999</v>
      </c>
    </row>
    <row r="1215" spans="1:6" s="1" customFormat="1" ht="18.75">
      <c r="A1215" s="12" t="s">
        <v>34</v>
      </c>
      <c r="B1215" s="13" t="s">
        <v>142</v>
      </c>
      <c r="C1215" s="14" t="s">
        <v>6</v>
      </c>
      <c r="D1215" s="271">
        <v>45685.74</v>
      </c>
      <c r="E1215" s="271">
        <v>34581.55</v>
      </c>
      <c r="F1215" s="369">
        <v>48099.19150000001</v>
      </c>
    </row>
    <row r="1216" spans="1:6" s="1" customFormat="1" ht="31.5">
      <c r="A1216" s="12" t="s">
        <v>35</v>
      </c>
      <c r="B1216" s="13" t="s">
        <v>61</v>
      </c>
      <c r="C1216" s="14" t="s">
        <v>6</v>
      </c>
      <c r="D1216" s="271"/>
      <c r="E1216" s="271"/>
      <c r="F1216" s="369">
        <v>2403.7250000000004</v>
      </c>
    </row>
    <row r="1217" spans="1:6" s="1" customFormat="1" ht="31.5">
      <c r="A1217" s="12" t="s">
        <v>36</v>
      </c>
      <c r="B1217" s="13" t="s">
        <v>64</v>
      </c>
      <c r="C1217" s="14" t="s">
        <v>6</v>
      </c>
      <c r="D1217" s="271"/>
      <c r="E1217" s="271"/>
      <c r="F1217" s="369"/>
    </row>
    <row r="1218" spans="1:6" s="1" customFormat="1" ht="15.75">
      <c r="A1218" s="12" t="s">
        <v>37</v>
      </c>
      <c r="B1218" s="13" t="s">
        <v>38</v>
      </c>
      <c r="C1218" s="14"/>
      <c r="D1218" s="271"/>
      <c r="E1218" s="271"/>
      <c r="F1218" s="369"/>
    </row>
    <row r="1219" spans="1:6" s="1" customFormat="1" ht="15.75">
      <c r="A1219" s="12"/>
      <c r="B1219" s="20" t="s">
        <v>39</v>
      </c>
      <c r="C1219" s="14"/>
      <c r="D1219" s="271"/>
      <c r="E1219" s="271"/>
      <c r="F1219" s="369"/>
    </row>
    <row r="1220" spans="1:6" s="1" customFormat="1" ht="18.75">
      <c r="A1220" s="12"/>
      <c r="B1220" s="13" t="s">
        <v>143</v>
      </c>
      <c r="C1220" s="14" t="s">
        <v>40</v>
      </c>
      <c r="D1220" s="271">
        <v>604.29</v>
      </c>
      <c r="E1220" s="271">
        <v>604.29</v>
      </c>
      <c r="F1220" s="369">
        <v>641.45</v>
      </c>
    </row>
    <row r="1221" spans="1:6" s="1" customFormat="1" ht="18.75">
      <c r="A1221" s="12"/>
      <c r="B1221" s="13" t="s">
        <v>144</v>
      </c>
      <c r="C1221" s="14" t="s">
        <v>41</v>
      </c>
      <c r="D1221" s="271">
        <v>23.92506908934452</v>
      </c>
      <c r="E1221" s="271">
        <v>14.265468566416788</v>
      </c>
      <c r="F1221" s="369">
        <v>43.454626237430816</v>
      </c>
    </row>
    <row r="1222" spans="1:6" s="1" customFormat="1" ht="15.75">
      <c r="A1222" s="12" t="s">
        <v>42</v>
      </c>
      <c r="B1222" s="13" t="s">
        <v>43</v>
      </c>
      <c r="C1222" s="14"/>
      <c r="D1222" s="271"/>
      <c r="E1222" s="271"/>
      <c r="F1222" s="369"/>
    </row>
    <row r="1223" spans="1:6" s="1" customFormat="1" ht="15.75">
      <c r="A1223" s="12" t="s">
        <v>44</v>
      </c>
      <c r="B1223" s="13" t="s">
        <v>45</v>
      </c>
      <c r="C1223" s="14" t="s">
        <v>46</v>
      </c>
      <c r="D1223" s="271">
        <v>9.1</v>
      </c>
      <c r="E1223" s="271">
        <v>5</v>
      </c>
      <c r="F1223" s="369">
        <v>12.1</v>
      </c>
    </row>
    <row r="1224" spans="1:6" s="1" customFormat="1" ht="31.5">
      <c r="A1224" s="12" t="s">
        <v>47</v>
      </c>
      <c r="B1224" s="13" t="s">
        <v>48</v>
      </c>
      <c r="C1224" s="14" t="s">
        <v>62</v>
      </c>
      <c r="D1224" s="271">
        <v>43.582967032967034</v>
      </c>
      <c r="E1224" s="271">
        <v>43.59366666666667</v>
      </c>
      <c r="F1224" s="271">
        <v>47.75055096418733</v>
      </c>
    </row>
    <row r="1225" spans="1:6" s="1" customFormat="1" ht="15.75">
      <c r="A1225" s="12" t="s">
        <v>49</v>
      </c>
      <c r="B1225" s="13" t="s">
        <v>50</v>
      </c>
      <c r="C1225" s="14"/>
      <c r="D1225" s="271"/>
      <c r="E1225" s="271"/>
      <c r="F1225" s="369"/>
    </row>
    <row r="1226" spans="1:6" s="1" customFormat="1" ht="15.75">
      <c r="A1226" s="12"/>
      <c r="B1226" s="20" t="s">
        <v>39</v>
      </c>
      <c r="C1226" s="14"/>
      <c r="D1226" s="271"/>
      <c r="E1226" s="271"/>
      <c r="F1226" s="369"/>
    </row>
    <row r="1227" spans="1:6" s="1" customFormat="1" ht="15.75">
      <c r="A1227" s="12"/>
      <c r="B1227" s="13" t="s">
        <v>51</v>
      </c>
      <c r="C1227" s="14" t="s">
        <v>6</v>
      </c>
      <c r="D1227" s="89">
        <v>1000</v>
      </c>
      <c r="E1227" s="117">
        <v>1000</v>
      </c>
      <c r="F1227" s="117">
        <v>1000</v>
      </c>
    </row>
    <row r="1228" spans="1:6" s="1" customFormat="1" ht="16.5" thickBot="1">
      <c r="A1228" s="21"/>
      <c r="B1228" s="22" t="s">
        <v>52</v>
      </c>
      <c r="C1228" s="23" t="s">
        <v>6</v>
      </c>
      <c r="D1228" s="274"/>
      <c r="E1228" s="274"/>
      <c r="F1228" s="374"/>
    </row>
    <row r="1229" spans="1:6" s="1" customFormat="1" ht="16.5" thickBot="1">
      <c r="A1229" s="375"/>
      <c r="B1229" s="376"/>
      <c r="C1229" s="376"/>
      <c r="D1229" s="376"/>
      <c r="E1229" s="376"/>
      <c r="F1229" s="377"/>
    </row>
    <row r="1230" spans="1:6" s="1" customFormat="1" ht="21" thickBot="1">
      <c r="A1230" s="710" t="s">
        <v>292</v>
      </c>
      <c r="B1230" s="711"/>
      <c r="C1230" s="711"/>
      <c r="D1230" s="711"/>
      <c r="E1230" s="711"/>
      <c r="F1230" s="712"/>
    </row>
    <row r="1231" spans="1:6" s="1" customFormat="1" ht="35.25" thickBot="1">
      <c r="A1231" s="9" t="s">
        <v>53</v>
      </c>
      <c r="B1231" s="10" t="s">
        <v>0</v>
      </c>
      <c r="C1231" s="10" t="s">
        <v>1</v>
      </c>
      <c r="D1231" s="10" t="s">
        <v>55</v>
      </c>
      <c r="E1231" s="10" t="s">
        <v>134</v>
      </c>
      <c r="F1231" s="11" t="s">
        <v>54</v>
      </c>
    </row>
    <row r="1232" spans="1:6" s="1" customFormat="1" ht="16.5" thickBot="1">
      <c r="A1232" s="9"/>
      <c r="B1232" s="10"/>
      <c r="C1232" s="10"/>
      <c r="D1232" s="121">
        <v>2017</v>
      </c>
      <c r="E1232" s="121">
        <v>2018</v>
      </c>
      <c r="F1232" s="122">
        <v>2019</v>
      </c>
    </row>
    <row r="1233" spans="1:6" s="1" customFormat="1" ht="15.75">
      <c r="A1233" s="219" t="s">
        <v>2</v>
      </c>
      <c r="B1233" s="220" t="s">
        <v>3</v>
      </c>
      <c r="C1233" s="221"/>
      <c r="D1233" s="221"/>
      <c r="E1233" s="221"/>
      <c r="F1233" s="378"/>
    </row>
    <row r="1234" spans="1:6" s="1" customFormat="1" ht="15.75">
      <c r="A1234" s="12" t="s">
        <v>4</v>
      </c>
      <c r="B1234" s="13" t="s">
        <v>5</v>
      </c>
      <c r="C1234" s="14" t="s">
        <v>6</v>
      </c>
      <c r="D1234" s="153">
        <v>23721316</v>
      </c>
      <c r="E1234" s="153">
        <v>23620349.16528148</v>
      </c>
      <c r="F1234" s="154">
        <v>23177894.5398355</v>
      </c>
    </row>
    <row r="1235" spans="1:6" s="1" customFormat="1" ht="15.75">
      <c r="A1235" s="12" t="s">
        <v>7</v>
      </c>
      <c r="B1235" s="13" t="s">
        <v>8</v>
      </c>
      <c r="C1235" s="14" t="s">
        <v>6</v>
      </c>
      <c r="D1235" s="153">
        <v>1617149</v>
      </c>
      <c r="E1235" s="153">
        <v>-224974.69979046332</v>
      </c>
      <c r="F1235" s="154">
        <v>-131444.42722032894</v>
      </c>
    </row>
    <row r="1236" spans="1:6" s="1" customFormat="1" ht="15.75">
      <c r="A1236" s="12" t="s">
        <v>9</v>
      </c>
      <c r="B1236" s="13" t="s">
        <v>10</v>
      </c>
      <c r="C1236" s="14" t="s">
        <v>6</v>
      </c>
      <c r="D1236" s="153">
        <v>2390655</v>
      </c>
      <c r="E1236" s="153">
        <v>444133.36172148935</v>
      </c>
      <c r="F1236" s="154">
        <v>314062.789079671</v>
      </c>
    </row>
    <row r="1237" spans="1:6" s="1" customFormat="1" ht="15.75">
      <c r="A1237" s="12" t="s">
        <v>11</v>
      </c>
      <c r="B1237" s="13" t="s">
        <v>12</v>
      </c>
      <c r="C1237" s="14" t="s">
        <v>6</v>
      </c>
      <c r="D1237" s="153">
        <v>1537900</v>
      </c>
      <c r="E1237" s="153">
        <v>176426.01320762932</v>
      </c>
      <c r="F1237" s="154">
        <v>46355.789079671005</v>
      </c>
    </row>
    <row r="1238" spans="1:6" s="1" customFormat="1" ht="15.75">
      <c r="A1238" s="12" t="s">
        <v>13</v>
      </c>
      <c r="B1238" s="13" t="s">
        <v>14</v>
      </c>
      <c r="C1238" s="14"/>
      <c r="D1238" s="153"/>
      <c r="E1238" s="153"/>
      <c r="F1238" s="154"/>
    </row>
    <row r="1239" spans="1:6" s="1" customFormat="1" ht="47.25">
      <c r="A1239" s="12" t="s">
        <v>15</v>
      </c>
      <c r="B1239" s="13" t="s">
        <v>59</v>
      </c>
      <c r="C1239" s="14" t="s">
        <v>16</v>
      </c>
      <c r="D1239" s="153"/>
      <c r="E1239" s="153"/>
      <c r="F1239" s="154"/>
    </row>
    <row r="1240" spans="1:6" s="1" customFormat="1" ht="31.5">
      <c r="A1240" s="12" t="s">
        <v>17</v>
      </c>
      <c r="B1240" s="13" t="s">
        <v>58</v>
      </c>
      <c r="C1240" s="14"/>
      <c r="D1240" s="14"/>
      <c r="E1240" s="14"/>
      <c r="F1240" s="35"/>
    </row>
    <row r="1241" spans="1:6" s="1" customFormat="1" ht="18.75">
      <c r="A1241" s="12" t="s">
        <v>18</v>
      </c>
      <c r="B1241" s="13" t="s">
        <v>135</v>
      </c>
      <c r="C1241" s="14" t="s">
        <v>19</v>
      </c>
      <c r="D1241" s="14"/>
      <c r="E1241" s="14"/>
      <c r="F1241" s="35"/>
    </row>
    <row r="1242" spans="1:6" s="1" customFormat="1" ht="18.75">
      <c r="A1242" s="12" t="s">
        <v>20</v>
      </c>
      <c r="B1242" s="13" t="s">
        <v>136</v>
      </c>
      <c r="C1242" s="14" t="s">
        <v>21</v>
      </c>
      <c r="D1242" s="14"/>
      <c r="E1242" s="14"/>
      <c r="F1242" s="35"/>
    </row>
    <row r="1243" spans="1:6" s="1" customFormat="1" ht="18.75">
      <c r="A1243" s="17" t="s">
        <v>22</v>
      </c>
      <c r="B1243" s="18" t="s">
        <v>137</v>
      </c>
      <c r="C1243" s="19" t="s">
        <v>19</v>
      </c>
      <c r="D1243" s="379">
        <v>3.2609999999999997</v>
      </c>
      <c r="E1243" s="379">
        <v>3.569</v>
      </c>
      <c r="F1243" s="380">
        <v>2.9939999999999998</v>
      </c>
    </row>
    <row r="1244" spans="1:6" s="1" customFormat="1" ht="34.5">
      <c r="A1244" s="12" t="s">
        <v>56</v>
      </c>
      <c r="B1244" s="13" t="s">
        <v>138</v>
      </c>
      <c r="C1244" s="14" t="s">
        <v>57</v>
      </c>
      <c r="D1244" s="233">
        <v>18636.609</v>
      </c>
      <c r="E1244" s="233">
        <v>23281.9</v>
      </c>
      <c r="F1244" s="381">
        <v>18067.675</v>
      </c>
    </row>
    <row r="1245" spans="1:6" s="1" customFormat="1" ht="18.75">
      <c r="A1245" s="12" t="s">
        <v>24</v>
      </c>
      <c r="B1245" s="13" t="s">
        <v>139</v>
      </c>
      <c r="C1245" s="14" t="s">
        <v>23</v>
      </c>
      <c r="D1245" s="382"/>
      <c r="E1245" s="382"/>
      <c r="F1245" s="383"/>
    </row>
    <row r="1246" spans="1:6" s="1" customFormat="1" ht="34.5">
      <c r="A1246" s="12" t="s">
        <v>25</v>
      </c>
      <c r="B1246" s="13" t="s">
        <v>153</v>
      </c>
      <c r="C1246" s="14" t="s">
        <v>16</v>
      </c>
      <c r="D1246" s="14" t="s">
        <v>293</v>
      </c>
      <c r="E1246" s="384">
        <v>0.0299</v>
      </c>
      <c r="F1246" s="369"/>
    </row>
    <row r="1247" spans="1:6" s="1" customFormat="1" ht="31.5">
      <c r="A1247" s="12" t="s">
        <v>26</v>
      </c>
      <c r="B1247" s="13" t="s">
        <v>154</v>
      </c>
      <c r="C1247" s="14"/>
      <c r="D1247" s="372" t="s">
        <v>294</v>
      </c>
      <c r="E1247" s="372" t="s">
        <v>294</v>
      </c>
      <c r="F1247" s="373" t="s">
        <v>294</v>
      </c>
    </row>
    <row r="1248" spans="1:6" s="1" customFormat="1" ht="34.5">
      <c r="A1248" s="12" t="s">
        <v>27</v>
      </c>
      <c r="B1248" s="13" t="s">
        <v>140</v>
      </c>
      <c r="C1248" s="14" t="s">
        <v>21</v>
      </c>
      <c r="D1248" s="271"/>
      <c r="E1248" s="271"/>
      <c r="F1248" s="369"/>
    </row>
    <row r="1249" spans="1:6" s="1" customFormat="1" ht="15.75">
      <c r="A1249" s="12" t="s">
        <v>28</v>
      </c>
      <c r="B1249" s="13" t="s">
        <v>29</v>
      </c>
      <c r="C1249" s="14" t="s">
        <v>6</v>
      </c>
      <c r="D1249" s="271">
        <v>26895.88</v>
      </c>
      <c r="E1249" s="271">
        <v>11749.51</v>
      </c>
      <c r="F1249" s="369">
        <v>35698.39</v>
      </c>
    </row>
    <row r="1250" spans="1:6" s="1" customFormat="1" ht="50.25">
      <c r="A1250" s="12" t="s">
        <v>30</v>
      </c>
      <c r="B1250" s="13" t="s">
        <v>155</v>
      </c>
      <c r="C1250" s="14" t="s">
        <v>6</v>
      </c>
      <c r="D1250" s="271">
        <v>6959.12</v>
      </c>
      <c r="E1250" s="271">
        <v>2955.3</v>
      </c>
      <c r="F1250" s="369">
        <v>13307.4</v>
      </c>
    </row>
    <row r="1251" spans="1:6" s="1" customFormat="1" ht="15.75">
      <c r="A1251" s="12"/>
      <c r="B1251" s="13" t="s">
        <v>60</v>
      </c>
      <c r="C1251" s="14"/>
      <c r="D1251" s="271"/>
      <c r="E1251" s="271"/>
      <c r="F1251" s="369"/>
    </row>
    <row r="1252" spans="1:6" s="1" customFormat="1" ht="15.75">
      <c r="A1252" s="12"/>
      <c r="B1252" s="13" t="s">
        <v>31</v>
      </c>
      <c r="C1252" s="14"/>
      <c r="D1252" s="271">
        <v>1229.8</v>
      </c>
      <c r="E1252" s="271">
        <v>1161.7</v>
      </c>
      <c r="F1252" s="369">
        <v>3876.7</v>
      </c>
    </row>
    <row r="1253" spans="1:6" s="1" customFormat="1" ht="15.75">
      <c r="A1253" s="12"/>
      <c r="B1253" s="13" t="s">
        <v>32</v>
      </c>
      <c r="C1253" s="14"/>
      <c r="D1253" s="271">
        <v>2522.33</v>
      </c>
      <c r="E1253" s="271"/>
      <c r="F1253" s="369">
        <v>4096</v>
      </c>
    </row>
    <row r="1254" spans="1:6" s="1" customFormat="1" ht="15.75">
      <c r="A1254" s="12"/>
      <c r="B1254" s="13" t="s">
        <v>33</v>
      </c>
      <c r="C1254" s="14"/>
      <c r="D1254" s="271">
        <v>817.11</v>
      </c>
      <c r="E1254" s="271">
        <v>659.46</v>
      </c>
      <c r="F1254" s="369">
        <v>2856.5</v>
      </c>
    </row>
    <row r="1255" spans="1:6" s="1" customFormat="1" ht="18.75">
      <c r="A1255" s="12" t="s">
        <v>34</v>
      </c>
      <c r="B1255" s="13" t="s">
        <v>142</v>
      </c>
      <c r="C1255" s="14" t="s">
        <v>6</v>
      </c>
      <c r="D1255" s="271">
        <v>19081.17</v>
      </c>
      <c r="E1255" s="271">
        <v>7213.23</v>
      </c>
      <c r="F1255" s="369">
        <v>20911.57</v>
      </c>
    </row>
    <row r="1256" spans="1:6" s="1" customFormat="1" ht="31.5">
      <c r="A1256" s="12" t="s">
        <v>35</v>
      </c>
      <c r="B1256" s="13" t="s">
        <v>61</v>
      </c>
      <c r="C1256" s="14" t="s">
        <v>6</v>
      </c>
      <c r="D1256" s="271"/>
      <c r="E1256" s="271"/>
      <c r="F1256" s="369"/>
    </row>
    <row r="1257" spans="1:6" s="1" customFormat="1" ht="31.5">
      <c r="A1257" s="12" t="s">
        <v>36</v>
      </c>
      <c r="B1257" s="13" t="s">
        <v>64</v>
      </c>
      <c r="C1257" s="14" t="s">
        <v>6</v>
      </c>
      <c r="D1257" s="271"/>
      <c r="E1257" s="271"/>
      <c r="F1257" s="369"/>
    </row>
    <row r="1258" spans="1:6" s="1" customFormat="1" ht="15.75">
      <c r="A1258" s="12" t="s">
        <v>37</v>
      </c>
      <c r="B1258" s="13" t="s">
        <v>38</v>
      </c>
      <c r="C1258" s="14"/>
      <c r="D1258" s="271"/>
      <c r="E1258" s="271"/>
      <c r="F1258" s="369"/>
    </row>
    <row r="1259" spans="1:6" s="1" customFormat="1" ht="15.75">
      <c r="A1259" s="12"/>
      <c r="B1259" s="20" t="s">
        <v>39</v>
      </c>
      <c r="C1259" s="14"/>
      <c r="D1259" s="271"/>
      <c r="E1259" s="271"/>
      <c r="F1259" s="369"/>
    </row>
    <row r="1260" spans="1:6" s="1" customFormat="1" ht="18.75">
      <c r="A1260" s="12"/>
      <c r="B1260" s="13" t="s">
        <v>143</v>
      </c>
      <c r="C1260" s="14" t="s">
        <v>40</v>
      </c>
      <c r="D1260" s="271">
        <v>385.45</v>
      </c>
      <c r="E1260" s="271">
        <v>294.62</v>
      </c>
      <c r="F1260" s="271">
        <v>385.45</v>
      </c>
    </row>
    <row r="1261" spans="1:6" s="1" customFormat="1" ht="18.75">
      <c r="A1261" s="12"/>
      <c r="B1261" s="13" t="s">
        <v>144</v>
      </c>
      <c r="C1261" s="14" t="s">
        <v>41</v>
      </c>
      <c r="D1261" s="271">
        <v>18.05453366195356</v>
      </c>
      <c r="E1261" s="271">
        <v>10.030887244586248</v>
      </c>
      <c r="F1261" s="271">
        <v>34.5243222207809</v>
      </c>
    </row>
    <row r="1262" spans="1:6" s="1" customFormat="1" ht="15.75">
      <c r="A1262" s="12" t="s">
        <v>42</v>
      </c>
      <c r="B1262" s="13" t="s">
        <v>43</v>
      </c>
      <c r="C1262" s="14"/>
      <c r="D1262" s="271"/>
      <c r="E1262" s="271"/>
      <c r="F1262" s="369"/>
    </row>
    <row r="1263" spans="1:6" s="1" customFormat="1" ht="15.75">
      <c r="A1263" s="12" t="s">
        <v>44</v>
      </c>
      <c r="B1263" s="13" t="s">
        <v>45</v>
      </c>
      <c r="C1263" s="14" t="s">
        <v>46</v>
      </c>
      <c r="D1263" s="271">
        <v>3</v>
      </c>
      <c r="E1263" s="271">
        <v>3</v>
      </c>
      <c r="F1263" s="369">
        <v>8.2</v>
      </c>
    </row>
    <row r="1264" spans="1:6" s="1" customFormat="1" ht="31.5">
      <c r="A1264" s="12" t="s">
        <v>47</v>
      </c>
      <c r="B1264" s="13" t="s">
        <v>48</v>
      </c>
      <c r="C1264" s="14" t="s">
        <v>62</v>
      </c>
      <c r="D1264" s="271">
        <v>34.16111111111111</v>
      </c>
      <c r="E1264" s="271">
        <v>32.269444444444446</v>
      </c>
      <c r="F1264" s="271">
        <v>39.39735772357724</v>
      </c>
    </row>
    <row r="1265" spans="1:6" s="1" customFormat="1" ht="15.75">
      <c r="A1265" s="12" t="s">
        <v>49</v>
      </c>
      <c r="B1265" s="13" t="s">
        <v>50</v>
      </c>
      <c r="C1265" s="14"/>
      <c r="D1265" s="14"/>
      <c r="E1265" s="14"/>
      <c r="F1265" s="35"/>
    </row>
    <row r="1266" spans="1:6" s="1" customFormat="1" ht="15.75">
      <c r="A1266" s="12"/>
      <c r="B1266" s="20" t="s">
        <v>39</v>
      </c>
      <c r="C1266" s="14"/>
      <c r="D1266" s="14"/>
      <c r="E1266" s="14"/>
      <c r="F1266" s="35"/>
    </row>
    <row r="1267" spans="1:6" s="1" customFormat="1" ht="15.75">
      <c r="A1267" s="12"/>
      <c r="B1267" s="13" t="s">
        <v>51</v>
      </c>
      <c r="C1267" s="14" t="s">
        <v>6</v>
      </c>
      <c r="D1267" s="89">
        <v>1000</v>
      </c>
      <c r="E1267" s="119">
        <v>1000</v>
      </c>
      <c r="F1267" s="117">
        <v>1000</v>
      </c>
    </row>
    <row r="1268" spans="1:6" s="1" customFormat="1" ht="16.5" thickBot="1">
      <c r="A1268" s="21"/>
      <c r="B1268" s="22" t="s">
        <v>52</v>
      </c>
      <c r="C1268" s="23" t="s">
        <v>6</v>
      </c>
      <c r="D1268" s="23"/>
      <c r="E1268" s="23"/>
      <c r="F1268" s="385"/>
    </row>
    <row r="1269" spans="1:6" s="1" customFormat="1" ht="16.5" thickBot="1">
      <c r="A1269" s="375"/>
      <c r="B1269" s="376"/>
      <c r="C1269" s="376"/>
      <c r="D1269" s="376"/>
      <c r="E1269" s="376"/>
      <c r="F1269" s="377"/>
    </row>
    <row r="1270" spans="1:6" s="1" customFormat="1" ht="21" thickBot="1">
      <c r="A1270" s="710" t="s">
        <v>436</v>
      </c>
      <c r="B1270" s="711"/>
      <c r="C1270" s="711"/>
      <c r="D1270" s="711"/>
      <c r="E1270" s="711"/>
      <c r="F1270" s="712"/>
    </row>
    <row r="1271" spans="1:6" s="1" customFormat="1" ht="35.25" thickBot="1">
      <c r="A1271" s="9" t="s">
        <v>53</v>
      </c>
      <c r="B1271" s="10" t="s">
        <v>0</v>
      </c>
      <c r="C1271" s="10" t="s">
        <v>1</v>
      </c>
      <c r="D1271" s="10" t="s">
        <v>55</v>
      </c>
      <c r="E1271" s="10" t="s">
        <v>134</v>
      </c>
      <c r="F1271" s="11" t="s">
        <v>54</v>
      </c>
    </row>
    <row r="1272" spans="1:6" s="1" customFormat="1" ht="16.5" thickBot="1">
      <c r="A1272" s="9"/>
      <c r="B1272" s="10"/>
      <c r="C1272" s="10"/>
      <c r="D1272" s="121">
        <v>2017</v>
      </c>
      <c r="E1272" s="121">
        <v>2018</v>
      </c>
      <c r="F1272" s="122">
        <v>2019</v>
      </c>
    </row>
    <row r="1273" spans="1:6" s="1" customFormat="1" ht="15.75">
      <c r="A1273" s="219" t="s">
        <v>2</v>
      </c>
      <c r="B1273" s="220" t="s">
        <v>3</v>
      </c>
      <c r="C1273" s="221"/>
      <c r="D1273" s="221"/>
      <c r="E1273" s="221"/>
      <c r="F1273" s="378"/>
    </row>
    <row r="1274" spans="1:6" s="1" customFormat="1" ht="15.75">
      <c r="A1274" s="12" t="s">
        <v>4</v>
      </c>
      <c r="B1274" s="13" t="s">
        <v>5</v>
      </c>
      <c r="C1274" s="14" t="s">
        <v>6</v>
      </c>
      <c r="D1274" s="153">
        <v>23721316</v>
      </c>
      <c r="E1274" s="153">
        <v>23620349.16528148</v>
      </c>
      <c r="F1274" s="154">
        <v>23177894.5398355</v>
      </c>
    </row>
    <row r="1275" spans="1:6" s="1" customFormat="1" ht="15.75">
      <c r="A1275" s="12" t="s">
        <v>7</v>
      </c>
      <c r="B1275" s="13" t="s">
        <v>8</v>
      </c>
      <c r="C1275" s="14" t="s">
        <v>6</v>
      </c>
      <c r="D1275" s="153">
        <v>1617149</v>
      </c>
      <c r="E1275" s="153">
        <v>-224974.69979046332</v>
      </c>
      <c r="F1275" s="154">
        <v>-131444.42722032894</v>
      </c>
    </row>
    <row r="1276" spans="1:6" s="1" customFormat="1" ht="15.75">
      <c r="A1276" s="12" t="s">
        <v>9</v>
      </c>
      <c r="B1276" s="13" t="s">
        <v>10</v>
      </c>
      <c r="C1276" s="14" t="s">
        <v>6</v>
      </c>
      <c r="D1276" s="153">
        <v>2390655</v>
      </c>
      <c r="E1276" s="153">
        <v>444133.36172148935</v>
      </c>
      <c r="F1276" s="154">
        <v>314062.789079671</v>
      </c>
    </row>
    <row r="1277" spans="1:6" s="1" customFormat="1" ht="15.75">
      <c r="A1277" s="12" t="s">
        <v>11</v>
      </c>
      <c r="B1277" s="13" t="s">
        <v>12</v>
      </c>
      <c r="C1277" s="14" t="s">
        <v>6</v>
      </c>
      <c r="D1277" s="153">
        <v>1537900</v>
      </c>
      <c r="E1277" s="153">
        <v>176426.01320762932</v>
      </c>
      <c r="F1277" s="154">
        <v>46355.789079671005</v>
      </c>
    </row>
    <row r="1278" spans="1:6" s="1" customFormat="1" ht="15.75">
      <c r="A1278" s="12" t="s">
        <v>13</v>
      </c>
      <c r="B1278" s="13" t="s">
        <v>14</v>
      </c>
      <c r="C1278" s="14"/>
      <c r="D1278" s="153"/>
      <c r="E1278" s="153"/>
      <c r="F1278" s="154"/>
    </row>
    <row r="1279" spans="1:6" s="1" customFormat="1" ht="47.25">
      <c r="A1279" s="12" t="s">
        <v>15</v>
      </c>
      <c r="B1279" s="13" t="s">
        <v>59</v>
      </c>
      <c r="C1279" s="14" t="s">
        <v>16</v>
      </c>
      <c r="D1279" s="153"/>
      <c r="E1279" s="153"/>
      <c r="F1279" s="154"/>
    </row>
    <row r="1280" spans="1:6" s="1" customFormat="1" ht="31.5">
      <c r="A1280" s="12" t="s">
        <v>17</v>
      </c>
      <c r="B1280" s="13" t="s">
        <v>58</v>
      </c>
      <c r="C1280" s="14"/>
      <c r="D1280" s="14"/>
      <c r="E1280" s="14"/>
      <c r="F1280" s="35"/>
    </row>
    <row r="1281" spans="1:6" s="1" customFormat="1" ht="18.75">
      <c r="A1281" s="12" t="s">
        <v>18</v>
      </c>
      <c r="B1281" s="13" t="s">
        <v>135</v>
      </c>
      <c r="C1281" s="14" t="s">
        <v>19</v>
      </c>
      <c r="D1281" s="14"/>
      <c r="E1281" s="14"/>
      <c r="F1281" s="35"/>
    </row>
    <row r="1282" spans="1:6" s="1" customFormat="1" ht="18.75">
      <c r="A1282" s="12" t="s">
        <v>20</v>
      </c>
      <c r="B1282" s="13" t="s">
        <v>136</v>
      </c>
      <c r="C1282" s="14" t="s">
        <v>21</v>
      </c>
      <c r="D1282" s="14"/>
      <c r="E1282" s="14"/>
      <c r="F1282" s="35"/>
    </row>
    <row r="1283" spans="1:6" s="1" customFormat="1" ht="18.75">
      <c r="A1283" s="17" t="s">
        <v>22</v>
      </c>
      <c r="B1283" s="18" t="s">
        <v>137</v>
      </c>
      <c r="C1283" s="19" t="s">
        <v>19</v>
      </c>
      <c r="D1283" s="379">
        <v>3.2609999999999997</v>
      </c>
      <c r="E1283" s="379">
        <v>3.569</v>
      </c>
      <c r="F1283" s="380">
        <v>3.694</v>
      </c>
    </row>
    <row r="1284" spans="1:6" s="1" customFormat="1" ht="34.5">
      <c r="A1284" s="12" t="s">
        <v>56</v>
      </c>
      <c r="B1284" s="13" t="s">
        <v>138</v>
      </c>
      <c r="C1284" s="14" t="s">
        <v>57</v>
      </c>
      <c r="D1284" s="233">
        <v>18636.609</v>
      </c>
      <c r="E1284" s="233">
        <v>23281.9</v>
      </c>
      <c r="F1284" s="381">
        <v>18667.675</v>
      </c>
    </row>
    <row r="1285" spans="1:6" s="1" customFormat="1" ht="18.75">
      <c r="A1285" s="12" t="s">
        <v>24</v>
      </c>
      <c r="B1285" s="13" t="s">
        <v>139</v>
      </c>
      <c r="C1285" s="14" t="s">
        <v>23</v>
      </c>
      <c r="D1285" s="382"/>
      <c r="E1285" s="382"/>
      <c r="F1285" s="383"/>
    </row>
    <row r="1286" spans="1:6" s="1" customFormat="1" ht="34.5">
      <c r="A1286" s="12" t="s">
        <v>25</v>
      </c>
      <c r="B1286" s="13" t="s">
        <v>153</v>
      </c>
      <c r="C1286" s="14" t="s">
        <v>16</v>
      </c>
      <c r="D1286" s="14" t="s">
        <v>293</v>
      </c>
      <c r="E1286" s="384">
        <v>0.0299</v>
      </c>
      <c r="F1286" s="369"/>
    </row>
    <row r="1287" spans="1:6" s="1" customFormat="1" ht="31.5">
      <c r="A1287" s="12" t="s">
        <v>26</v>
      </c>
      <c r="B1287" s="13" t="s">
        <v>154</v>
      </c>
      <c r="C1287" s="14"/>
      <c r="D1287" s="372" t="s">
        <v>294</v>
      </c>
      <c r="E1287" s="372" t="s">
        <v>294</v>
      </c>
      <c r="F1287" s="373" t="s">
        <v>294</v>
      </c>
    </row>
    <row r="1288" spans="1:6" s="1" customFormat="1" ht="34.5">
      <c r="A1288" s="12" t="s">
        <v>27</v>
      </c>
      <c r="B1288" s="13" t="s">
        <v>140</v>
      </c>
      <c r="C1288" s="14" t="s">
        <v>21</v>
      </c>
      <c r="D1288" s="271"/>
      <c r="E1288" s="271"/>
      <c r="F1288" s="369"/>
    </row>
    <row r="1289" spans="1:6" s="1" customFormat="1" ht="15.75">
      <c r="A1289" s="12" t="s">
        <v>28</v>
      </c>
      <c r="B1289" s="13" t="s">
        <v>29</v>
      </c>
      <c r="C1289" s="14" t="s">
        <v>6</v>
      </c>
      <c r="D1289" s="271">
        <v>26895.88</v>
      </c>
      <c r="E1289" s="271">
        <v>11749.51</v>
      </c>
      <c r="F1289" s="369">
        <v>38888.82</v>
      </c>
    </row>
    <row r="1290" spans="1:6" s="1" customFormat="1" ht="50.25">
      <c r="A1290" s="12" t="s">
        <v>30</v>
      </c>
      <c r="B1290" s="13" t="s">
        <v>155</v>
      </c>
      <c r="C1290" s="14" t="s">
        <v>6</v>
      </c>
      <c r="D1290" s="271">
        <v>6959.12</v>
      </c>
      <c r="E1290" s="271">
        <v>2955.3</v>
      </c>
      <c r="F1290" s="369">
        <v>16307.341750000003</v>
      </c>
    </row>
    <row r="1291" spans="1:6" s="1" customFormat="1" ht="15.75">
      <c r="A1291" s="12"/>
      <c r="B1291" s="13" t="s">
        <v>60</v>
      </c>
      <c r="C1291" s="14"/>
      <c r="D1291" s="271"/>
      <c r="E1291" s="271"/>
      <c r="F1291" s="369"/>
    </row>
    <row r="1292" spans="1:6" s="1" customFormat="1" ht="15.75">
      <c r="A1292" s="12"/>
      <c r="B1292" s="13" t="s">
        <v>31</v>
      </c>
      <c r="C1292" s="14"/>
      <c r="D1292" s="271">
        <v>1229.8</v>
      </c>
      <c r="E1292" s="271">
        <v>1161.7</v>
      </c>
      <c r="F1292" s="369">
        <v>4285.8</v>
      </c>
    </row>
    <row r="1293" spans="1:6" s="1" customFormat="1" ht="15.75">
      <c r="A1293" s="12"/>
      <c r="B1293" s="13" t="s">
        <v>32</v>
      </c>
      <c r="C1293" s="14"/>
      <c r="D1293" s="271">
        <v>2522.33</v>
      </c>
      <c r="E1293" s="271"/>
      <c r="F1293" s="369">
        <v>5496</v>
      </c>
    </row>
    <row r="1294" spans="1:6" s="1" customFormat="1" ht="15.75">
      <c r="A1294" s="12"/>
      <c r="B1294" s="13" t="s">
        <v>33</v>
      </c>
      <c r="C1294" s="14"/>
      <c r="D1294" s="271">
        <v>817.11</v>
      </c>
      <c r="E1294" s="271">
        <v>659.46</v>
      </c>
      <c r="F1294" s="369">
        <v>3651.50152</v>
      </c>
    </row>
    <row r="1295" spans="1:6" s="1" customFormat="1" ht="18.75">
      <c r="A1295" s="12" t="s">
        <v>34</v>
      </c>
      <c r="B1295" s="13" t="s">
        <v>142</v>
      </c>
      <c r="C1295" s="14" t="s">
        <v>6</v>
      </c>
      <c r="D1295" s="271">
        <v>19081.17</v>
      </c>
      <c r="E1295" s="271">
        <v>7213.23</v>
      </c>
      <c r="F1295" s="369">
        <v>21048.253</v>
      </c>
    </row>
    <row r="1296" spans="1:6" s="1" customFormat="1" ht="31.5">
      <c r="A1296" s="12" t="s">
        <v>35</v>
      </c>
      <c r="B1296" s="13" t="s">
        <v>61</v>
      </c>
      <c r="C1296" s="14" t="s">
        <v>6</v>
      </c>
      <c r="D1296" s="271"/>
      <c r="E1296" s="271"/>
      <c r="F1296" s="369"/>
    </row>
    <row r="1297" spans="1:6" s="1" customFormat="1" ht="31.5">
      <c r="A1297" s="12" t="s">
        <v>36</v>
      </c>
      <c r="B1297" s="13" t="s">
        <v>64</v>
      </c>
      <c r="C1297" s="14" t="s">
        <v>6</v>
      </c>
      <c r="D1297" s="271"/>
      <c r="E1297" s="271"/>
      <c r="F1297" s="369"/>
    </row>
    <row r="1298" spans="1:6" s="1" customFormat="1" ht="15.75">
      <c r="A1298" s="12" t="s">
        <v>37</v>
      </c>
      <c r="B1298" s="13" t="s">
        <v>38</v>
      </c>
      <c r="C1298" s="14"/>
      <c r="D1298" s="271"/>
      <c r="E1298" s="271"/>
      <c r="F1298" s="369"/>
    </row>
    <row r="1299" spans="1:6" s="1" customFormat="1" ht="15.75">
      <c r="A1299" s="12"/>
      <c r="B1299" s="20" t="s">
        <v>39</v>
      </c>
      <c r="C1299" s="14"/>
      <c r="D1299" s="271"/>
      <c r="E1299" s="271"/>
      <c r="F1299" s="369"/>
    </row>
    <row r="1300" spans="1:6" s="1" customFormat="1" ht="18.75">
      <c r="A1300" s="12"/>
      <c r="B1300" s="13" t="s">
        <v>143</v>
      </c>
      <c r="C1300" s="14" t="s">
        <v>40</v>
      </c>
      <c r="D1300" s="271">
        <v>385.45</v>
      </c>
      <c r="E1300" s="271">
        <v>294.62</v>
      </c>
      <c r="F1300" s="271">
        <v>393.76</v>
      </c>
    </row>
    <row r="1301" spans="1:6" s="1" customFormat="1" ht="18.75">
      <c r="A1301" s="12"/>
      <c r="B1301" s="13" t="s">
        <v>144</v>
      </c>
      <c r="C1301" s="14" t="s">
        <v>41</v>
      </c>
      <c r="D1301" s="271">
        <v>18.05453366195356</v>
      </c>
      <c r="E1301" s="271">
        <v>10.030887244586248</v>
      </c>
      <c r="F1301" s="271">
        <v>41.41441931633483</v>
      </c>
    </row>
    <row r="1302" spans="1:6" s="1" customFormat="1" ht="15.75">
      <c r="A1302" s="12" t="s">
        <v>42</v>
      </c>
      <c r="B1302" s="13" t="s">
        <v>43</v>
      </c>
      <c r="C1302" s="14"/>
      <c r="D1302" s="271"/>
      <c r="E1302" s="271"/>
      <c r="F1302" s="369"/>
    </row>
    <row r="1303" spans="1:6" s="1" customFormat="1" ht="15.75">
      <c r="A1303" s="12" t="s">
        <v>44</v>
      </c>
      <c r="B1303" s="13" t="s">
        <v>45</v>
      </c>
      <c r="C1303" s="14" t="s">
        <v>46</v>
      </c>
      <c r="D1303" s="271">
        <v>3</v>
      </c>
      <c r="E1303" s="271">
        <v>3</v>
      </c>
      <c r="F1303" s="369">
        <v>8.2</v>
      </c>
    </row>
    <row r="1304" spans="1:6" s="1" customFormat="1" ht="31.5">
      <c r="A1304" s="12" t="s">
        <v>47</v>
      </c>
      <c r="B1304" s="13" t="s">
        <v>48</v>
      </c>
      <c r="C1304" s="14" t="s">
        <v>62</v>
      </c>
      <c r="D1304" s="271">
        <v>34.16111111111111</v>
      </c>
      <c r="E1304" s="271">
        <v>32.269444444444446</v>
      </c>
      <c r="F1304" s="271">
        <v>43.554878048780495</v>
      </c>
    </row>
    <row r="1305" spans="1:6" s="1" customFormat="1" ht="15.75">
      <c r="A1305" s="12" t="s">
        <v>49</v>
      </c>
      <c r="B1305" s="13" t="s">
        <v>50</v>
      </c>
      <c r="C1305" s="14"/>
      <c r="D1305" s="14"/>
      <c r="E1305" s="14"/>
      <c r="F1305" s="35"/>
    </row>
    <row r="1306" spans="1:6" s="1" customFormat="1" ht="15.75">
      <c r="A1306" s="12"/>
      <c r="B1306" s="20" t="s">
        <v>39</v>
      </c>
      <c r="C1306" s="14"/>
      <c r="D1306" s="14"/>
      <c r="E1306" s="14"/>
      <c r="F1306" s="35"/>
    </row>
    <row r="1307" spans="1:6" s="1" customFormat="1" ht="15.75">
      <c r="A1307" s="12"/>
      <c r="B1307" s="13" t="s">
        <v>51</v>
      </c>
      <c r="C1307" s="14" t="s">
        <v>6</v>
      </c>
      <c r="D1307" s="89">
        <v>1000</v>
      </c>
      <c r="E1307" s="119">
        <v>1000</v>
      </c>
      <c r="F1307" s="117">
        <v>1000</v>
      </c>
    </row>
    <row r="1308" spans="1:6" s="1" customFormat="1" ht="16.5" thickBot="1">
      <c r="A1308" s="21"/>
      <c r="B1308" s="22" t="s">
        <v>52</v>
      </c>
      <c r="C1308" s="23" t="s">
        <v>6</v>
      </c>
      <c r="D1308" s="23"/>
      <c r="E1308" s="23"/>
      <c r="F1308" s="385"/>
    </row>
    <row r="1309" spans="1:6" s="1" customFormat="1" ht="16.5" thickBot="1">
      <c r="A1309" s="375"/>
      <c r="B1309" s="376"/>
      <c r="C1309" s="376"/>
      <c r="D1309" s="376"/>
      <c r="E1309" s="376"/>
      <c r="F1309" s="377"/>
    </row>
    <row r="1310" spans="1:6" s="1" customFormat="1" ht="21" thickBot="1">
      <c r="A1310" s="710" t="s">
        <v>295</v>
      </c>
      <c r="B1310" s="711"/>
      <c r="C1310" s="711"/>
      <c r="D1310" s="711"/>
      <c r="E1310" s="711"/>
      <c r="F1310" s="712"/>
    </row>
    <row r="1311" spans="1:6" s="1" customFormat="1" ht="35.25" thickBot="1">
      <c r="A1311" s="9" t="s">
        <v>53</v>
      </c>
      <c r="B1311" s="10" t="s">
        <v>0</v>
      </c>
      <c r="C1311" s="10" t="s">
        <v>1</v>
      </c>
      <c r="D1311" s="10" t="s">
        <v>55</v>
      </c>
      <c r="E1311" s="10" t="s">
        <v>134</v>
      </c>
      <c r="F1311" s="11" t="s">
        <v>54</v>
      </c>
    </row>
    <row r="1312" spans="1:6" s="1" customFormat="1" ht="16.5" thickBot="1">
      <c r="A1312" s="9"/>
      <c r="B1312" s="10"/>
      <c r="C1312" s="10"/>
      <c r="D1312" s="121">
        <v>2017</v>
      </c>
      <c r="E1312" s="121">
        <v>2018</v>
      </c>
      <c r="F1312" s="122">
        <v>2019</v>
      </c>
    </row>
    <row r="1313" spans="1:6" s="1" customFormat="1" ht="15.75">
      <c r="A1313" s="219" t="s">
        <v>2</v>
      </c>
      <c r="B1313" s="220" t="s">
        <v>3</v>
      </c>
      <c r="C1313" s="221"/>
      <c r="D1313" s="367"/>
      <c r="E1313" s="367"/>
      <c r="F1313" s="368"/>
    </row>
    <row r="1314" spans="1:6" s="1" customFormat="1" ht="15.75">
      <c r="A1314" s="12" t="s">
        <v>4</v>
      </c>
      <c r="B1314" s="13" t="s">
        <v>5</v>
      </c>
      <c r="C1314" s="14" t="s">
        <v>6</v>
      </c>
      <c r="D1314" s="153">
        <v>23721316</v>
      </c>
      <c r="E1314" s="153">
        <v>23620349.16528148</v>
      </c>
      <c r="F1314" s="154">
        <v>23177894.5398355</v>
      </c>
    </row>
    <row r="1315" spans="1:6" s="1" customFormat="1" ht="15.75">
      <c r="A1315" s="12" t="s">
        <v>7</v>
      </c>
      <c r="B1315" s="13" t="s">
        <v>8</v>
      </c>
      <c r="C1315" s="14" t="s">
        <v>6</v>
      </c>
      <c r="D1315" s="153">
        <v>1617149</v>
      </c>
      <c r="E1315" s="153">
        <v>-224974.69979046332</v>
      </c>
      <c r="F1315" s="154">
        <v>-131444.42722032894</v>
      </c>
    </row>
    <row r="1316" spans="1:6" s="1" customFormat="1" ht="15.75">
      <c r="A1316" s="12" t="s">
        <v>9</v>
      </c>
      <c r="B1316" s="13" t="s">
        <v>10</v>
      </c>
      <c r="C1316" s="14" t="s">
        <v>6</v>
      </c>
      <c r="D1316" s="153">
        <v>2390655</v>
      </c>
      <c r="E1316" s="153">
        <v>444133.36172148935</v>
      </c>
      <c r="F1316" s="154">
        <v>314062.789079671</v>
      </c>
    </row>
    <row r="1317" spans="1:6" s="1" customFormat="1" ht="15.75">
      <c r="A1317" s="12" t="s">
        <v>11</v>
      </c>
      <c r="B1317" s="13" t="s">
        <v>12</v>
      </c>
      <c r="C1317" s="14" t="s">
        <v>6</v>
      </c>
      <c r="D1317" s="153">
        <v>1537900</v>
      </c>
      <c r="E1317" s="153">
        <v>176426.01320762932</v>
      </c>
      <c r="F1317" s="154">
        <v>46355.789079671005</v>
      </c>
    </row>
    <row r="1318" spans="1:6" s="1" customFormat="1" ht="15.75">
      <c r="A1318" s="12" t="s">
        <v>13</v>
      </c>
      <c r="B1318" s="13" t="s">
        <v>14</v>
      </c>
      <c r="C1318" s="14"/>
      <c r="D1318" s="153"/>
      <c r="E1318" s="153"/>
      <c r="F1318" s="154"/>
    </row>
    <row r="1319" spans="1:6" s="1" customFormat="1" ht="47.25">
      <c r="A1319" s="12" t="s">
        <v>15</v>
      </c>
      <c r="B1319" s="13" t="s">
        <v>59</v>
      </c>
      <c r="C1319" s="14" t="s">
        <v>16</v>
      </c>
      <c r="D1319" s="153"/>
      <c r="E1319" s="153"/>
      <c r="F1319" s="154"/>
    </row>
    <row r="1320" spans="1:6" s="1" customFormat="1" ht="31.5">
      <c r="A1320" s="12" t="s">
        <v>17</v>
      </c>
      <c r="B1320" s="13" t="s">
        <v>58</v>
      </c>
      <c r="C1320" s="14"/>
      <c r="D1320" s="271"/>
      <c r="E1320" s="271"/>
      <c r="F1320" s="369"/>
    </row>
    <row r="1321" spans="1:6" s="1" customFormat="1" ht="18.75">
      <c r="A1321" s="12" t="s">
        <v>18</v>
      </c>
      <c r="B1321" s="13" t="s">
        <v>135</v>
      </c>
      <c r="C1321" s="14" t="s">
        <v>19</v>
      </c>
      <c r="D1321" s="271"/>
      <c r="E1321" s="271"/>
      <c r="F1321" s="369"/>
    </row>
    <row r="1322" spans="1:6" s="1" customFormat="1" ht="18.75">
      <c r="A1322" s="12" t="s">
        <v>20</v>
      </c>
      <c r="B1322" s="13" t="s">
        <v>136</v>
      </c>
      <c r="C1322" s="14" t="s">
        <v>21</v>
      </c>
      <c r="D1322" s="271"/>
      <c r="E1322" s="271"/>
      <c r="F1322" s="369"/>
    </row>
    <row r="1323" spans="1:6" s="1" customFormat="1" ht="18.75">
      <c r="A1323" s="17" t="s">
        <v>22</v>
      </c>
      <c r="B1323" s="18" t="s">
        <v>137</v>
      </c>
      <c r="C1323" s="19" t="s">
        <v>19</v>
      </c>
      <c r="D1323" s="370">
        <v>42.282810000000005</v>
      </c>
      <c r="E1323" s="370">
        <v>41.53222840486811</v>
      </c>
      <c r="F1323" s="371">
        <v>47.28031050211655</v>
      </c>
    </row>
    <row r="1324" spans="1:6" s="1" customFormat="1" ht="34.5">
      <c r="A1324" s="12" t="s">
        <v>56</v>
      </c>
      <c r="B1324" s="13" t="s">
        <v>138</v>
      </c>
      <c r="C1324" s="14" t="s">
        <v>57</v>
      </c>
      <c r="D1324" s="233">
        <v>371314.062</v>
      </c>
      <c r="E1324" s="233">
        <v>369861.156</v>
      </c>
      <c r="F1324" s="233">
        <v>377170.11</v>
      </c>
    </row>
    <row r="1325" spans="1:6" s="1" customFormat="1" ht="18.75">
      <c r="A1325" s="12" t="s">
        <v>24</v>
      </c>
      <c r="B1325" s="13" t="s">
        <v>139</v>
      </c>
      <c r="C1325" s="14" t="s">
        <v>23</v>
      </c>
      <c r="D1325" s="271"/>
      <c r="E1325" s="271"/>
      <c r="F1325" s="369"/>
    </row>
    <row r="1326" spans="1:6" s="1" customFormat="1" ht="34.5">
      <c r="A1326" s="12" t="s">
        <v>25</v>
      </c>
      <c r="B1326" s="13" t="s">
        <v>153</v>
      </c>
      <c r="C1326" s="14" t="s">
        <v>16</v>
      </c>
      <c r="D1326" s="14" t="s">
        <v>296</v>
      </c>
      <c r="E1326" s="14">
        <v>1.05</v>
      </c>
      <c r="F1326" s="35">
        <v>1.05</v>
      </c>
    </row>
    <row r="1327" spans="1:6" s="1" customFormat="1" ht="18.75">
      <c r="A1327" s="12" t="s">
        <v>26</v>
      </c>
      <c r="B1327" s="13" t="s">
        <v>154</v>
      </c>
      <c r="C1327" s="14"/>
      <c r="D1327" s="14" t="s">
        <v>297</v>
      </c>
      <c r="E1327" s="14" t="s">
        <v>297</v>
      </c>
      <c r="F1327" s="35" t="s">
        <v>297</v>
      </c>
    </row>
    <row r="1328" spans="1:6" s="1" customFormat="1" ht="34.5">
      <c r="A1328" s="12" t="s">
        <v>27</v>
      </c>
      <c r="B1328" s="13" t="s">
        <v>140</v>
      </c>
      <c r="C1328" s="14" t="s">
        <v>21</v>
      </c>
      <c r="D1328" s="271"/>
      <c r="E1328" s="271"/>
      <c r="F1328" s="369"/>
    </row>
    <row r="1329" spans="1:6" s="1" customFormat="1" ht="15.75">
      <c r="A1329" s="12" t="s">
        <v>28</v>
      </c>
      <c r="B1329" s="13" t="s">
        <v>29</v>
      </c>
      <c r="C1329" s="14" t="s">
        <v>6</v>
      </c>
      <c r="D1329" s="271">
        <v>154856.15999999997</v>
      </c>
      <c r="E1329" s="271">
        <v>138750.73</v>
      </c>
      <c r="F1329" s="369">
        <v>185705.8800383201</v>
      </c>
    </row>
    <row r="1330" spans="1:6" s="1" customFormat="1" ht="50.25">
      <c r="A1330" s="12" t="s">
        <v>30</v>
      </c>
      <c r="B1330" s="13" t="s">
        <v>155</v>
      </c>
      <c r="C1330" s="14" t="s">
        <v>6</v>
      </c>
      <c r="D1330" s="271">
        <v>51911.21</v>
      </c>
      <c r="E1330" s="271">
        <v>39293.26</v>
      </c>
      <c r="F1330" s="369">
        <v>66609.37</v>
      </c>
    </row>
    <row r="1331" spans="1:6" s="1" customFormat="1" ht="15.75">
      <c r="A1331" s="12"/>
      <c r="B1331" s="13" t="s">
        <v>60</v>
      </c>
      <c r="C1331" s="14"/>
      <c r="D1331" s="271"/>
      <c r="E1331" s="271"/>
      <c r="F1331" s="369"/>
    </row>
    <row r="1332" spans="1:6" s="1" customFormat="1" ht="15.75">
      <c r="A1332" s="12"/>
      <c r="B1332" s="13" t="s">
        <v>31</v>
      </c>
      <c r="C1332" s="14"/>
      <c r="D1332" s="271">
        <v>19207.2</v>
      </c>
      <c r="E1332" s="271">
        <v>15193.7</v>
      </c>
      <c r="F1332" s="369">
        <v>24013.54</v>
      </c>
    </row>
    <row r="1333" spans="1:6" s="1" customFormat="1" ht="15.75">
      <c r="A1333" s="12"/>
      <c r="B1333" s="13" t="s">
        <v>32</v>
      </c>
      <c r="C1333" s="14"/>
      <c r="D1333" s="271">
        <v>9579.17</v>
      </c>
      <c r="E1333" s="271">
        <v>6860.87</v>
      </c>
      <c r="F1333" s="369">
        <v>11854</v>
      </c>
    </row>
    <row r="1334" spans="1:6" s="1" customFormat="1" ht="15.75">
      <c r="A1334" s="12"/>
      <c r="B1334" s="13" t="s">
        <v>33</v>
      </c>
      <c r="C1334" s="14"/>
      <c r="D1334" s="271">
        <v>5751.26</v>
      </c>
      <c r="E1334" s="271">
        <v>6800.22</v>
      </c>
      <c r="F1334" s="369">
        <v>10026.18</v>
      </c>
    </row>
    <row r="1335" spans="1:6" s="1" customFormat="1" ht="18.75">
      <c r="A1335" s="12" t="s">
        <v>34</v>
      </c>
      <c r="B1335" s="13" t="s">
        <v>142</v>
      </c>
      <c r="C1335" s="14" t="s">
        <v>6</v>
      </c>
      <c r="D1335" s="271">
        <v>93334.34</v>
      </c>
      <c r="E1335" s="271">
        <v>90197.23</v>
      </c>
      <c r="F1335" s="369">
        <v>107782.71</v>
      </c>
    </row>
    <row r="1336" spans="1:6" s="1" customFormat="1" ht="31.5">
      <c r="A1336" s="12" t="s">
        <v>35</v>
      </c>
      <c r="B1336" s="13" t="s">
        <v>61</v>
      </c>
      <c r="C1336" s="14" t="s">
        <v>6</v>
      </c>
      <c r="D1336" s="271"/>
      <c r="E1336" s="271">
        <v>-4369.59</v>
      </c>
      <c r="F1336" s="369"/>
    </row>
    <row r="1337" spans="1:6" s="1" customFormat="1" ht="31.5">
      <c r="A1337" s="12" t="s">
        <v>36</v>
      </c>
      <c r="B1337" s="13" t="s">
        <v>64</v>
      </c>
      <c r="C1337" s="14" t="s">
        <v>6</v>
      </c>
      <c r="D1337" s="271"/>
      <c r="E1337" s="271"/>
      <c r="F1337" s="369"/>
    </row>
    <row r="1338" spans="1:6" s="1" customFormat="1" ht="15.75">
      <c r="A1338" s="12" t="s">
        <v>37</v>
      </c>
      <c r="B1338" s="13" t="s">
        <v>38</v>
      </c>
      <c r="C1338" s="14"/>
      <c r="D1338" s="271"/>
      <c r="E1338" s="271"/>
      <c r="F1338" s="369"/>
    </row>
    <row r="1339" spans="1:6" s="1" customFormat="1" ht="15.75">
      <c r="A1339" s="12"/>
      <c r="B1339" s="20" t="s">
        <v>39</v>
      </c>
      <c r="C1339" s="14"/>
      <c r="D1339" s="271"/>
      <c r="E1339" s="271"/>
      <c r="F1339" s="369"/>
    </row>
    <row r="1340" spans="1:6" s="1" customFormat="1" ht="18.75">
      <c r="A1340" s="12"/>
      <c r="B1340" s="13" t="s">
        <v>143</v>
      </c>
      <c r="C1340" s="14" t="s">
        <v>40</v>
      </c>
      <c r="D1340" s="271">
        <v>1874.45</v>
      </c>
      <c r="E1340" s="271">
        <v>1874.45</v>
      </c>
      <c r="F1340" s="271">
        <v>2100.55</v>
      </c>
    </row>
    <row r="1341" spans="1:6" s="1" customFormat="1" ht="18.75">
      <c r="A1341" s="12"/>
      <c r="B1341" s="13" t="s">
        <v>144</v>
      </c>
      <c r="C1341" s="14" t="s">
        <v>41</v>
      </c>
      <c r="D1341" s="271">
        <v>27.6941022699992</v>
      </c>
      <c r="E1341" s="271">
        <v>20.962554349275788</v>
      </c>
      <c r="F1341" s="271">
        <v>31.71044250315393</v>
      </c>
    </row>
    <row r="1342" spans="1:6" s="1" customFormat="1" ht="15.75">
      <c r="A1342" s="12" t="s">
        <v>42</v>
      </c>
      <c r="B1342" s="13" t="s">
        <v>43</v>
      </c>
      <c r="C1342" s="14"/>
      <c r="D1342" s="271"/>
      <c r="E1342" s="271"/>
      <c r="F1342" s="369"/>
    </row>
    <row r="1343" spans="1:6" s="1" customFormat="1" ht="15.75">
      <c r="A1343" s="12" t="s">
        <v>44</v>
      </c>
      <c r="B1343" s="13" t="s">
        <v>45</v>
      </c>
      <c r="C1343" s="14" t="s">
        <v>46</v>
      </c>
      <c r="D1343" s="271">
        <v>33.1</v>
      </c>
      <c r="E1343" s="271">
        <v>33.1</v>
      </c>
      <c r="F1343" s="369">
        <v>48.1</v>
      </c>
    </row>
    <row r="1344" spans="1:6" s="1" customFormat="1" ht="31.5">
      <c r="A1344" s="12" t="s">
        <v>47</v>
      </c>
      <c r="B1344" s="13" t="s">
        <v>48</v>
      </c>
      <c r="C1344" s="14" t="s">
        <v>62</v>
      </c>
      <c r="D1344" s="271">
        <v>48.35649546827795</v>
      </c>
      <c r="E1344" s="271">
        <v>38.252014098690836</v>
      </c>
      <c r="F1344" s="271">
        <v>41.603499653499654</v>
      </c>
    </row>
    <row r="1345" spans="1:6" s="1" customFormat="1" ht="15.75">
      <c r="A1345" s="12" t="s">
        <v>49</v>
      </c>
      <c r="B1345" s="13" t="s">
        <v>50</v>
      </c>
      <c r="C1345" s="14"/>
      <c r="D1345" s="161"/>
      <c r="E1345" s="271"/>
      <c r="F1345" s="369"/>
    </row>
    <row r="1346" spans="1:6" s="1" customFormat="1" ht="15.75">
      <c r="A1346" s="12"/>
      <c r="B1346" s="20" t="s">
        <v>39</v>
      </c>
      <c r="C1346" s="14"/>
      <c r="D1346" s="271"/>
      <c r="E1346" s="271"/>
      <c r="F1346" s="369"/>
    </row>
    <row r="1347" spans="1:6" s="1" customFormat="1" ht="15.75">
      <c r="A1347" s="12"/>
      <c r="B1347" s="13" t="s">
        <v>51</v>
      </c>
      <c r="C1347" s="14" t="s">
        <v>6</v>
      </c>
      <c r="D1347" s="89">
        <v>1000</v>
      </c>
      <c r="E1347" s="119">
        <v>1000</v>
      </c>
      <c r="F1347" s="117">
        <v>1000</v>
      </c>
    </row>
    <row r="1348" spans="1:6" s="1" customFormat="1" ht="16.5" thickBot="1">
      <c r="A1348" s="21"/>
      <c r="B1348" s="22" t="s">
        <v>52</v>
      </c>
      <c r="C1348" s="23" t="s">
        <v>6</v>
      </c>
      <c r="D1348" s="274"/>
      <c r="E1348" s="274"/>
      <c r="F1348" s="374"/>
    </row>
    <row r="1349" spans="1:6" s="1" customFormat="1" ht="16.5" thickBot="1">
      <c r="A1349" s="375"/>
      <c r="B1349" s="376"/>
      <c r="C1349" s="376"/>
      <c r="D1349" s="376"/>
      <c r="E1349" s="376"/>
      <c r="F1349" s="377"/>
    </row>
    <row r="1350" spans="1:6" s="1" customFormat="1" ht="21" thickBot="1">
      <c r="A1350" s="710" t="s">
        <v>437</v>
      </c>
      <c r="B1350" s="711"/>
      <c r="C1350" s="711"/>
      <c r="D1350" s="711"/>
      <c r="E1350" s="711"/>
      <c r="F1350" s="712"/>
    </row>
    <row r="1351" spans="1:6" s="1" customFormat="1" ht="35.25" thickBot="1">
      <c r="A1351" s="9" t="s">
        <v>53</v>
      </c>
      <c r="B1351" s="10" t="s">
        <v>0</v>
      </c>
      <c r="C1351" s="10" t="s">
        <v>1</v>
      </c>
      <c r="D1351" s="10" t="s">
        <v>55</v>
      </c>
      <c r="E1351" s="10" t="s">
        <v>134</v>
      </c>
      <c r="F1351" s="11" t="s">
        <v>54</v>
      </c>
    </row>
    <row r="1352" spans="1:6" s="1" customFormat="1" ht="16.5" thickBot="1">
      <c r="A1352" s="9"/>
      <c r="B1352" s="10"/>
      <c r="C1352" s="10"/>
      <c r="D1352" s="121">
        <v>2017</v>
      </c>
      <c r="E1352" s="121">
        <v>2018</v>
      </c>
      <c r="F1352" s="122">
        <v>2019</v>
      </c>
    </row>
    <row r="1353" spans="1:6" s="1" customFormat="1" ht="15.75">
      <c r="A1353" s="219" t="s">
        <v>2</v>
      </c>
      <c r="B1353" s="220" t="s">
        <v>3</v>
      </c>
      <c r="C1353" s="221"/>
      <c r="D1353" s="367"/>
      <c r="E1353" s="367"/>
      <c r="F1353" s="368"/>
    </row>
    <row r="1354" spans="1:6" s="1" customFormat="1" ht="15.75">
      <c r="A1354" s="12" t="s">
        <v>4</v>
      </c>
      <c r="B1354" s="13" t="s">
        <v>5</v>
      </c>
      <c r="C1354" s="14" t="s">
        <v>6</v>
      </c>
      <c r="D1354" s="153">
        <v>23721316</v>
      </c>
      <c r="E1354" s="153">
        <v>23620349.16528148</v>
      </c>
      <c r="F1354" s="154">
        <v>23177894.5398355</v>
      </c>
    </row>
    <row r="1355" spans="1:6" s="1" customFormat="1" ht="15.75">
      <c r="A1355" s="12" t="s">
        <v>7</v>
      </c>
      <c r="B1355" s="13" t="s">
        <v>8</v>
      </c>
      <c r="C1355" s="14" t="s">
        <v>6</v>
      </c>
      <c r="D1355" s="153">
        <v>1617149</v>
      </c>
      <c r="E1355" s="153">
        <v>-224974.69979046332</v>
      </c>
      <c r="F1355" s="154">
        <v>-131444.42722032894</v>
      </c>
    </row>
    <row r="1356" spans="1:6" s="1" customFormat="1" ht="15.75">
      <c r="A1356" s="12" t="s">
        <v>9</v>
      </c>
      <c r="B1356" s="13" t="s">
        <v>10</v>
      </c>
      <c r="C1356" s="14" t="s">
        <v>6</v>
      </c>
      <c r="D1356" s="153">
        <v>2390655</v>
      </c>
      <c r="E1356" s="153">
        <v>444133.36172148935</v>
      </c>
      <c r="F1356" s="154">
        <v>314062.789079671</v>
      </c>
    </row>
    <row r="1357" spans="1:6" s="1" customFormat="1" ht="15.75">
      <c r="A1357" s="12" t="s">
        <v>11</v>
      </c>
      <c r="B1357" s="13" t="s">
        <v>12</v>
      </c>
      <c r="C1357" s="14" t="s">
        <v>6</v>
      </c>
      <c r="D1357" s="153">
        <v>1537900</v>
      </c>
      <c r="E1357" s="153">
        <v>176426.01320762932</v>
      </c>
      <c r="F1357" s="154">
        <v>46355.789079671005</v>
      </c>
    </row>
    <row r="1358" spans="1:6" s="1" customFormat="1" ht="15.75">
      <c r="A1358" s="12" t="s">
        <v>13</v>
      </c>
      <c r="B1358" s="13" t="s">
        <v>14</v>
      </c>
      <c r="C1358" s="14"/>
      <c r="D1358" s="153"/>
      <c r="E1358" s="153"/>
      <c r="F1358" s="154"/>
    </row>
    <row r="1359" spans="1:6" s="1" customFormat="1" ht="47.25">
      <c r="A1359" s="12" t="s">
        <v>15</v>
      </c>
      <c r="B1359" s="13" t="s">
        <v>59</v>
      </c>
      <c r="C1359" s="14" t="s">
        <v>16</v>
      </c>
      <c r="D1359" s="153"/>
      <c r="E1359" s="153"/>
      <c r="F1359" s="154"/>
    </row>
    <row r="1360" spans="1:6" s="1" customFormat="1" ht="31.5">
      <c r="A1360" s="12" t="s">
        <v>17</v>
      </c>
      <c r="B1360" s="13" t="s">
        <v>58</v>
      </c>
      <c r="C1360" s="14"/>
      <c r="D1360" s="271"/>
      <c r="E1360" s="271"/>
      <c r="F1360" s="369"/>
    </row>
    <row r="1361" spans="1:6" s="1" customFormat="1" ht="18.75">
      <c r="A1361" s="12" t="s">
        <v>18</v>
      </c>
      <c r="B1361" s="13" t="s">
        <v>135</v>
      </c>
      <c r="C1361" s="14" t="s">
        <v>19</v>
      </c>
      <c r="D1361" s="271"/>
      <c r="E1361" s="271"/>
      <c r="F1361" s="369"/>
    </row>
    <row r="1362" spans="1:6" s="1" customFormat="1" ht="18.75">
      <c r="A1362" s="12" t="s">
        <v>20</v>
      </c>
      <c r="B1362" s="13" t="s">
        <v>136</v>
      </c>
      <c r="C1362" s="14" t="s">
        <v>21</v>
      </c>
      <c r="D1362" s="271"/>
      <c r="E1362" s="271"/>
      <c r="F1362" s="369"/>
    </row>
    <row r="1363" spans="1:6" s="1" customFormat="1" ht="18.75">
      <c r="A1363" s="17" t="s">
        <v>22</v>
      </c>
      <c r="B1363" s="18" t="s">
        <v>137</v>
      </c>
      <c r="C1363" s="19" t="s">
        <v>19</v>
      </c>
      <c r="D1363" s="370">
        <v>42.282810000000005</v>
      </c>
      <c r="E1363" s="370">
        <v>41.53222840486811</v>
      </c>
      <c r="F1363" s="371">
        <v>47.440310502116496</v>
      </c>
    </row>
    <row r="1364" spans="1:6" s="1" customFormat="1" ht="34.5">
      <c r="A1364" s="12" t="s">
        <v>56</v>
      </c>
      <c r="B1364" s="13" t="s">
        <v>138</v>
      </c>
      <c r="C1364" s="14" t="s">
        <v>57</v>
      </c>
      <c r="D1364" s="233">
        <v>371314.062</v>
      </c>
      <c r="E1364" s="233">
        <v>369861.156</v>
      </c>
      <c r="F1364" s="233">
        <v>378500.11</v>
      </c>
    </row>
    <row r="1365" spans="1:6" s="1" customFormat="1" ht="18.75">
      <c r="A1365" s="12" t="s">
        <v>24</v>
      </c>
      <c r="B1365" s="13" t="s">
        <v>139</v>
      </c>
      <c r="C1365" s="14" t="s">
        <v>23</v>
      </c>
      <c r="D1365" s="271"/>
      <c r="E1365" s="271"/>
      <c r="F1365" s="369"/>
    </row>
    <row r="1366" spans="1:6" s="1" customFormat="1" ht="34.5">
      <c r="A1366" s="12" t="s">
        <v>25</v>
      </c>
      <c r="B1366" s="13" t="s">
        <v>153</v>
      </c>
      <c r="C1366" s="14" t="s">
        <v>16</v>
      </c>
      <c r="D1366" s="14" t="s">
        <v>296</v>
      </c>
      <c r="E1366" s="14">
        <v>1.05</v>
      </c>
      <c r="F1366" s="35">
        <v>1.05</v>
      </c>
    </row>
    <row r="1367" spans="1:6" s="1" customFormat="1" ht="18.75">
      <c r="A1367" s="12" t="s">
        <v>26</v>
      </c>
      <c r="B1367" s="13" t="s">
        <v>154</v>
      </c>
      <c r="C1367" s="14"/>
      <c r="D1367" s="14" t="s">
        <v>297</v>
      </c>
      <c r="E1367" s="14" t="s">
        <v>297</v>
      </c>
      <c r="F1367" s="35" t="s">
        <v>297</v>
      </c>
    </row>
    <row r="1368" spans="1:6" s="1" customFormat="1" ht="34.5">
      <c r="A1368" s="12" t="s">
        <v>27</v>
      </c>
      <c r="B1368" s="13" t="s">
        <v>140</v>
      </c>
      <c r="C1368" s="14" t="s">
        <v>21</v>
      </c>
      <c r="D1368" s="271"/>
      <c r="E1368" s="271"/>
      <c r="F1368" s="369"/>
    </row>
    <row r="1369" spans="1:6" s="1" customFormat="1" ht="15.75">
      <c r="A1369" s="12" t="s">
        <v>28</v>
      </c>
      <c r="B1369" s="13" t="s">
        <v>29</v>
      </c>
      <c r="C1369" s="14" t="s">
        <v>6</v>
      </c>
      <c r="D1369" s="271">
        <v>154856.15999999997</v>
      </c>
      <c r="E1369" s="271">
        <v>138750.73</v>
      </c>
      <c r="F1369" s="369">
        <v>200788.9000383201</v>
      </c>
    </row>
    <row r="1370" spans="1:6" s="1" customFormat="1" ht="50.25">
      <c r="A1370" s="12" t="s">
        <v>30</v>
      </c>
      <c r="B1370" s="13" t="s">
        <v>155</v>
      </c>
      <c r="C1370" s="14" t="s">
        <v>6</v>
      </c>
      <c r="D1370" s="271">
        <v>51911.21</v>
      </c>
      <c r="E1370" s="271">
        <v>39293.26</v>
      </c>
      <c r="F1370" s="369">
        <v>80630.4323263109</v>
      </c>
    </row>
    <row r="1371" spans="1:6" s="1" customFormat="1" ht="15.75">
      <c r="A1371" s="12"/>
      <c r="B1371" s="13" t="s">
        <v>60</v>
      </c>
      <c r="C1371" s="14"/>
      <c r="D1371" s="271"/>
      <c r="E1371" s="271"/>
      <c r="F1371" s="369"/>
    </row>
    <row r="1372" spans="1:6" s="1" customFormat="1" ht="15.75">
      <c r="A1372" s="12"/>
      <c r="B1372" s="13" t="s">
        <v>31</v>
      </c>
      <c r="C1372" s="14"/>
      <c r="D1372" s="271">
        <v>19207.2</v>
      </c>
      <c r="E1372" s="271">
        <v>15193.7</v>
      </c>
      <c r="F1372" s="369">
        <v>26869.98</v>
      </c>
    </row>
    <row r="1373" spans="1:6" s="1" customFormat="1" ht="15.75">
      <c r="A1373" s="12"/>
      <c r="B1373" s="13" t="s">
        <v>32</v>
      </c>
      <c r="C1373" s="14"/>
      <c r="D1373" s="271">
        <v>9579.17</v>
      </c>
      <c r="E1373" s="271">
        <v>6860.87</v>
      </c>
      <c r="F1373" s="369">
        <v>19104</v>
      </c>
    </row>
    <row r="1374" spans="1:6" s="1" customFormat="1" ht="15.75">
      <c r="A1374" s="12"/>
      <c r="B1374" s="13" t="s">
        <v>33</v>
      </c>
      <c r="C1374" s="14"/>
      <c r="D1374" s="271">
        <v>5751.26</v>
      </c>
      <c r="E1374" s="271">
        <v>6800.22</v>
      </c>
      <c r="F1374" s="369">
        <v>11911.179176</v>
      </c>
    </row>
    <row r="1375" spans="1:6" s="1" customFormat="1" ht="18.75">
      <c r="A1375" s="12" t="s">
        <v>34</v>
      </c>
      <c r="B1375" s="13" t="s">
        <v>142</v>
      </c>
      <c r="C1375" s="14" t="s">
        <v>6</v>
      </c>
      <c r="D1375" s="271">
        <v>93334.34</v>
      </c>
      <c r="E1375" s="271">
        <v>90197.23</v>
      </c>
      <c r="F1375" s="369">
        <v>108803.4659592978</v>
      </c>
    </row>
    <row r="1376" spans="1:6" s="1" customFormat="1" ht="31.5">
      <c r="A1376" s="12" t="s">
        <v>35</v>
      </c>
      <c r="B1376" s="13" t="s">
        <v>61</v>
      </c>
      <c r="C1376" s="14" t="s">
        <v>6</v>
      </c>
      <c r="D1376" s="271"/>
      <c r="E1376" s="271">
        <v>-4369.59</v>
      </c>
      <c r="F1376" s="369"/>
    </row>
    <row r="1377" spans="1:6" s="1" customFormat="1" ht="31.5">
      <c r="A1377" s="12" t="s">
        <v>36</v>
      </c>
      <c r="B1377" s="13" t="s">
        <v>64</v>
      </c>
      <c r="C1377" s="14" t="s">
        <v>6</v>
      </c>
      <c r="D1377" s="271"/>
      <c r="E1377" s="271"/>
      <c r="F1377" s="369"/>
    </row>
    <row r="1378" spans="1:6" s="1" customFormat="1" ht="15.75">
      <c r="A1378" s="12" t="s">
        <v>37</v>
      </c>
      <c r="B1378" s="13" t="s">
        <v>38</v>
      </c>
      <c r="C1378" s="14"/>
      <c r="D1378" s="271"/>
      <c r="E1378" s="271"/>
      <c r="F1378" s="369"/>
    </row>
    <row r="1379" spans="1:6" s="1" customFormat="1" ht="15.75">
      <c r="A1379" s="12"/>
      <c r="B1379" s="20" t="s">
        <v>39</v>
      </c>
      <c r="C1379" s="14"/>
      <c r="D1379" s="271"/>
      <c r="E1379" s="271"/>
      <c r="F1379" s="369"/>
    </row>
    <row r="1380" spans="1:6" s="1" customFormat="1" ht="18.75">
      <c r="A1380" s="12"/>
      <c r="B1380" s="13" t="s">
        <v>143</v>
      </c>
      <c r="C1380" s="14" t="s">
        <v>40</v>
      </c>
      <c r="D1380" s="271">
        <v>1874.45</v>
      </c>
      <c r="E1380" s="271">
        <v>1874.45</v>
      </c>
      <c r="F1380" s="271">
        <v>2181.92</v>
      </c>
    </row>
    <row r="1381" spans="1:6" s="1" customFormat="1" ht="18.75">
      <c r="A1381" s="12"/>
      <c r="B1381" s="13" t="s">
        <v>144</v>
      </c>
      <c r="C1381" s="14" t="s">
        <v>41</v>
      </c>
      <c r="D1381" s="271">
        <v>27.6941022699992</v>
      </c>
      <c r="E1381" s="271">
        <v>20.962554349275788</v>
      </c>
      <c r="F1381" s="271">
        <v>36.9538903013451</v>
      </c>
    </row>
    <row r="1382" spans="1:6" s="1" customFormat="1" ht="15.75">
      <c r="A1382" s="12" t="s">
        <v>42</v>
      </c>
      <c r="B1382" s="13" t="s">
        <v>43</v>
      </c>
      <c r="C1382" s="14"/>
      <c r="D1382" s="271"/>
      <c r="E1382" s="271"/>
      <c r="F1382" s="369"/>
    </row>
    <row r="1383" spans="1:6" s="1" customFormat="1" ht="15.75">
      <c r="A1383" s="12" t="s">
        <v>44</v>
      </c>
      <c r="B1383" s="13" t="s">
        <v>45</v>
      </c>
      <c r="C1383" s="14" t="s">
        <v>46</v>
      </c>
      <c r="D1383" s="271">
        <v>33.1</v>
      </c>
      <c r="E1383" s="271">
        <v>33.1</v>
      </c>
      <c r="F1383" s="369">
        <v>53.1</v>
      </c>
    </row>
    <row r="1384" spans="1:6" s="1" customFormat="1" ht="31.5">
      <c r="A1384" s="12" t="s">
        <v>47</v>
      </c>
      <c r="B1384" s="13" t="s">
        <v>48</v>
      </c>
      <c r="C1384" s="14" t="s">
        <v>62</v>
      </c>
      <c r="D1384" s="271">
        <v>48.35649546827795</v>
      </c>
      <c r="E1384" s="271">
        <v>38.252014098690836</v>
      </c>
      <c r="F1384" s="271">
        <v>42.16883239171374</v>
      </c>
    </row>
    <row r="1385" spans="1:6" s="1" customFormat="1" ht="15.75">
      <c r="A1385" s="12" t="s">
        <v>49</v>
      </c>
      <c r="B1385" s="13" t="s">
        <v>50</v>
      </c>
      <c r="C1385" s="14"/>
      <c r="D1385" s="161"/>
      <c r="E1385" s="271"/>
      <c r="F1385" s="369"/>
    </row>
    <row r="1386" spans="1:6" s="1" customFormat="1" ht="15.75">
      <c r="A1386" s="12"/>
      <c r="B1386" s="20" t="s">
        <v>39</v>
      </c>
      <c r="C1386" s="14"/>
      <c r="D1386" s="271"/>
      <c r="E1386" s="271"/>
      <c r="F1386" s="369"/>
    </row>
    <row r="1387" spans="1:6" s="1" customFormat="1" ht="15.75">
      <c r="A1387" s="12"/>
      <c r="B1387" s="13" t="s">
        <v>51</v>
      </c>
      <c r="C1387" s="14" t="s">
        <v>6</v>
      </c>
      <c r="D1387" s="89">
        <v>1000</v>
      </c>
      <c r="E1387" s="119">
        <v>1000</v>
      </c>
      <c r="F1387" s="117">
        <v>1000</v>
      </c>
    </row>
    <row r="1388" spans="1:6" s="1" customFormat="1" ht="16.5" thickBot="1">
      <c r="A1388" s="21"/>
      <c r="B1388" s="22" t="s">
        <v>52</v>
      </c>
      <c r="C1388" s="23" t="s">
        <v>6</v>
      </c>
      <c r="D1388" s="274"/>
      <c r="E1388" s="274"/>
      <c r="F1388" s="374"/>
    </row>
    <row r="1389" spans="1:6" s="1" customFormat="1" ht="16.5" thickBot="1">
      <c r="A1389" s="375"/>
      <c r="B1389" s="376"/>
      <c r="C1389" s="376"/>
      <c r="D1389" s="376"/>
      <c r="E1389" s="376"/>
      <c r="F1389" s="377"/>
    </row>
    <row r="1390" spans="1:6" s="1" customFormat="1" ht="21" thickBot="1">
      <c r="A1390" s="710" t="s">
        <v>298</v>
      </c>
      <c r="B1390" s="711"/>
      <c r="C1390" s="711"/>
      <c r="D1390" s="711"/>
      <c r="E1390" s="711"/>
      <c r="F1390" s="712"/>
    </row>
    <row r="1391" spans="1:6" s="1" customFormat="1" ht="35.25" thickBot="1">
      <c r="A1391" s="9" t="s">
        <v>53</v>
      </c>
      <c r="B1391" s="10" t="s">
        <v>0</v>
      </c>
      <c r="C1391" s="10" t="s">
        <v>1</v>
      </c>
      <c r="D1391" s="10" t="s">
        <v>55</v>
      </c>
      <c r="E1391" s="10" t="s">
        <v>134</v>
      </c>
      <c r="F1391" s="11" t="s">
        <v>54</v>
      </c>
    </row>
    <row r="1392" spans="1:6" s="1" customFormat="1" ht="16.5" thickBot="1">
      <c r="A1392" s="9"/>
      <c r="B1392" s="10"/>
      <c r="C1392" s="10"/>
      <c r="D1392" s="121">
        <v>2017</v>
      </c>
      <c r="E1392" s="121">
        <v>2018</v>
      </c>
      <c r="F1392" s="122">
        <v>2019</v>
      </c>
    </row>
    <row r="1393" spans="1:6" s="1" customFormat="1" ht="15.75">
      <c r="A1393" s="219" t="s">
        <v>2</v>
      </c>
      <c r="B1393" s="220" t="s">
        <v>3</v>
      </c>
      <c r="C1393" s="221"/>
      <c r="D1393" s="367"/>
      <c r="E1393" s="367"/>
      <c r="F1393" s="368"/>
    </row>
    <row r="1394" spans="1:6" s="1" customFormat="1" ht="15.75">
      <c r="A1394" s="12" t="s">
        <v>4</v>
      </c>
      <c r="B1394" s="13" t="s">
        <v>5</v>
      </c>
      <c r="C1394" s="14" t="s">
        <v>6</v>
      </c>
      <c r="D1394" s="153">
        <v>23721316</v>
      </c>
      <c r="E1394" s="153">
        <v>23620349.16528148</v>
      </c>
      <c r="F1394" s="154">
        <v>23177894.5398355</v>
      </c>
    </row>
    <row r="1395" spans="1:6" s="1" customFormat="1" ht="15.75">
      <c r="A1395" s="12" t="s">
        <v>7</v>
      </c>
      <c r="B1395" s="13" t="s">
        <v>8</v>
      </c>
      <c r="C1395" s="14" t="s">
        <v>6</v>
      </c>
      <c r="D1395" s="153">
        <v>1617149</v>
      </c>
      <c r="E1395" s="153">
        <v>-224974.69979046332</v>
      </c>
      <c r="F1395" s="154">
        <v>-131444.42722032894</v>
      </c>
    </row>
    <row r="1396" spans="1:6" s="1" customFormat="1" ht="15.75">
      <c r="A1396" s="12" t="s">
        <v>9</v>
      </c>
      <c r="B1396" s="13" t="s">
        <v>10</v>
      </c>
      <c r="C1396" s="14" t="s">
        <v>6</v>
      </c>
      <c r="D1396" s="153">
        <v>2390655</v>
      </c>
      <c r="E1396" s="153">
        <v>444133.36172148935</v>
      </c>
      <c r="F1396" s="154">
        <v>314062.789079671</v>
      </c>
    </row>
    <row r="1397" spans="1:6" s="1" customFormat="1" ht="15.75">
      <c r="A1397" s="12" t="s">
        <v>11</v>
      </c>
      <c r="B1397" s="13" t="s">
        <v>12</v>
      </c>
      <c r="C1397" s="14" t="s">
        <v>6</v>
      </c>
      <c r="D1397" s="153">
        <v>1537900</v>
      </c>
      <c r="E1397" s="153">
        <v>176426.01320762932</v>
      </c>
      <c r="F1397" s="154">
        <v>46355.789079671005</v>
      </c>
    </row>
    <row r="1398" spans="1:6" s="1" customFormat="1" ht="15.75">
      <c r="A1398" s="12" t="s">
        <v>13</v>
      </c>
      <c r="B1398" s="13" t="s">
        <v>14</v>
      </c>
      <c r="C1398" s="14"/>
      <c r="D1398" s="153"/>
      <c r="E1398" s="153"/>
      <c r="F1398" s="154"/>
    </row>
    <row r="1399" spans="1:6" s="1" customFormat="1" ht="47.25">
      <c r="A1399" s="12" t="s">
        <v>15</v>
      </c>
      <c r="B1399" s="13" t="s">
        <v>59</v>
      </c>
      <c r="C1399" s="14" t="s">
        <v>16</v>
      </c>
      <c r="D1399" s="153"/>
      <c r="E1399" s="153"/>
      <c r="F1399" s="154"/>
    </row>
    <row r="1400" spans="1:6" s="1" customFormat="1" ht="31.5">
      <c r="A1400" s="12" t="s">
        <v>17</v>
      </c>
      <c r="B1400" s="13" t="s">
        <v>58</v>
      </c>
      <c r="C1400" s="14"/>
      <c r="D1400" s="271"/>
      <c r="E1400" s="271"/>
      <c r="F1400" s="369"/>
    </row>
    <row r="1401" spans="1:6" s="1" customFormat="1" ht="18.75">
      <c r="A1401" s="12" t="s">
        <v>18</v>
      </c>
      <c r="B1401" s="13" t="s">
        <v>135</v>
      </c>
      <c r="C1401" s="14" t="s">
        <v>19</v>
      </c>
      <c r="D1401" s="271"/>
      <c r="E1401" s="271"/>
      <c r="F1401" s="369"/>
    </row>
    <row r="1402" spans="1:6" s="1" customFormat="1" ht="18.75">
      <c r="A1402" s="12" t="s">
        <v>20</v>
      </c>
      <c r="B1402" s="13" t="s">
        <v>136</v>
      </c>
      <c r="C1402" s="14" t="s">
        <v>21</v>
      </c>
      <c r="D1402" s="271"/>
      <c r="E1402" s="271"/>
      <c r="F1402" s="369"/>
    </row>
    <row r="1403" spans="1:6" s="1" customFormat="1" ht="18.75">
      <c r="A1403" s="17" t="s">
        <v>22</v>
      </c>
      <c r="B1403" s="18" t="s">
        <v>137</v>
      </c>
      <c r="C1403" s="19" t="s">
        <v>19</v>
      </c>
      <c r="D1403" s="370">
        <v>10.77</v>
      </c>
      <c r="E1403" s="370">
        <v>18.896</v>
      </c>
      <c r="F1403" s="370">
        <v>10.77</v>
      </c>
    </row>
    <row r="1404" spans="1:6" s="1" customFormat="1" ht="34.5">
      <c r="A1404" s="12" t="s">
        <v>56</v>
      </c>
      <c r="B1404" s="13" t="s">
        <v>138</v>
      </c>
      <c r="C1404" s="14" t="s">
        <v>57</v>
      </c>
      <c r="D1404" s="233">
        <v>291796.464</v>
      </c>
      <c r="E1404" s="233">
        <v>163074</v>
      </c>
      <c r="F1404" s="233">
        <v>92756</v>
      </c>
    </row>
    <row r="1405" spans="1:6" s="1" customFormat="1" ht="18.75">
      <c r="A1405" s="12" t="s">
        <v>24</v>
      </c>
      <c r="B1405" s="13" t="s">
        <v>139</v>
      </c>
      <c r="C1405" s="14" t="s">
        <v>23</v>
      </c>
      <c r="D1405" s="271"/>
      <c r="E1405" s="271"/>
      <c r="F1405" s="369"/>
    </row>
    <row r="1406" spans="1:6" s="1" customFormat="1" ht="34.5">
      <c r="A1406" s="12" t="s">
        <v>25</v>
      </c>
      <c r="B1406" s="13" t="s">
        <v>153</v>
      </c>
      <c r="C1406" s="14" t="s">
        <v>16</v>
      </c>
      <c r="D1406" s="14" t="s">
        <v>299</v>
      </c>
      <c r="E1406" s="386">
        <v>0.0228</v>
      </c>
      <c r="F1406" s="387">
        <v>0.0653</v>
      </c>
    </row>
    <row r="1407" spans="1:6" s="1" customFormat="1" ht="31.5">
      <c r="A1407" s="12" t="s">
        <v>26</v>
      </c>
      <c r="B1407" s="13" t="s">
        <v>154</v>
      </c>
      <c r="C1407" s="14"/>
      <c r="D1407" s="14" t="s">
        <v>300</v>
      </c>
      <c r="E1407" s="14" t="s">
        <v>300</v>
      </c>
      <c r="F1407" s="35" t="s">
        <v>300</v>
      </c>
    </row>
    <row r="1408" spans="1:6" s="1" customFormat="1" ht="34.5">
      <c r="A1408" s="12" t="s">
        <v>27</v>
      </c>
      <c r="B1408" s="13" t="s">
        <v>140</v>
      </c>
      <c r="C1408" s="14" t="s">
        <v>21</v>
      </c>
      <c r="D1408" s="271"/>
      <c r="E1408" s="271"/>
      <c r="F1408" s="369"/>
    </row>
    <row r="1409" spans="1:6" s="1" customFormat="1" ht="15.75">
      <c r="A1409" s="12" t="s">
        <v>28</v>
      </c>
      <c r="B1409" s="13" t="s">
        <v>29</v>
      </c>
      <c r="C1409" s="14" t="s">
        <v>6</v>
      </c>
      <c r="D1409" s="271">
        <v>308767.842</v>
      </c>
      <c r="E1409" s="271">
        <v>140422.95</v>
      </c>
      <c r="F1409" s="369">
        <v>254313.6354860024</v>
      </c>
    </row>
    <row r="1410" spans="1:6" s="1" customFormat="1" ht="50.25">
      <c r="A1410" s="12" t="s">
        <v>30</v>
      </c>
      <c r="B1410" s="13" t="s">
        <v>155</v>
      </c>
      <c r="C1410" s="14" t="s">
        <v>6</v>
      </c>
      <c r="D1410" s="271">
        <v>158401.38</v>
      </c>
      <c r="E1410" s="271">
        <v>49025.62</v>
      </c>
      <c r="F1410" s="369">
        <v>109048.91</v>
      </c>
    </row>
    <row r="1411" spans="1:6" s="1" customFormat="1" ht="15.75">
      <c r="A1411" s="12"/>
      <c r="B1411" s="13" t="s">
        <v>60</v>
      </c>
      <c r="C1411" s="14"/>
      <c r="D1411" s="271"/>
      <c r="E1411" s="271"/>
      <c r="F1411" s="369"/>
    </row>
    <row r="1412" spans="1:6" s="1" customFormat="1" ht="15.75">
      <c r="A1412" s="12"/>
      <c r="B1412" s="13" t="s">
        <v>31</v>
      </c>
      <c r="C1412" s="14"/>
      <c r="D1412" s="271">
        <v>56380.3</v>
      </c>
      <c r="E1412" s="271">
        <v>11000.8</v>
      </c>
      <c r="F1412" s="369">
        <v>37169.3</v>
      </c>
    </row>
    <row r="1413" spans="1:6" s="1" customFormat="1" ht="15.75">
      <c r="A1413" s="12"/>
      <c r="B1413" s="13" t="s">
        <v>32</v>
      </c>
      <c r="C1413" s="14"/>
      <c r="D1413" s="271">
        <v>10067.75</v>
      </c>
      <c r="E1413" s="271">
        <v>10339.3</v>
      </c>
      <c r="F1413" s="369">
        <v>12606</v>
      </c>
    </row>
    <row r="1414" spans="1:6" s="1" customFormat="1" ht="15.75">
      <c r="A1414" s="12"/>
      <c r="B1414" s="13" t="s">
        <v>33</v>
      </c>
      <c r="C1414" s="14"/>
      <c r="D1414" s="271">
        <v>30437.2</v>
      </c>
      <c r="E1414" s="271">
        <v>7194</v>
      </c>
      <c r="F1414" s="369">
        <v>17731.32</v>
      </c>
    </row>
    <row r="1415" spans="1:6" s="1" customFormat="1" ht="18.75">
      <c r="A1415" s="12" t="s">
        <v>34</v>
      </c>
      <c r="B1415" s="13" t="s">
        <v>142</v>
      </c>
      <c r="C1415" s="14" t="s">
        <v>6</v>
      </c>
      <c r="D1415" s="271">
        <v>136221.42</v>
      </c>
      <c r="E1415" s="271">
        <v>87422.05</v>
      </c>
      <c r="F1415" s="369">
        <v>129296.57</v>
      </c>
    </row>
    <row r="1416" spans="1:6" s="1" customFormat="1" ht="31.5">
      <c r="A1416" s="12" t="s">
        <v>35</v>
      </c>
      <c r="B1416" s="13" t="s">
        <v>61</v>
      </c>
      <c r="C1416" s="14" t="s">
        <v>6</v>
      </c>
      <c r="D1416" s="271"/>
      <c r="E1416" s="271"/>
      <c r="F1416" s="369"/>
    </row>
    <row r="1417" spans="1:6" s="1" customFormat="1" ht="31.5">
      <c r="A1417" s="12" t="s">
        <v>36</v>
      </c>
      <c r="B1417" s="13" t="s">
        <v>64</v>
      </c>
      <c r="C1417" s="14" t="s">
        <v>6</v>
      </c>
      <c r="D1417" s="271"/>
      <c r="E1417" s="271"/>
      <c r="F1417" s="369"/>
    </row>
    <row r="1418" spans="1:6" s="1" customFormat="1" ht="15.75">
      <c r="A1418" s="12" t="s">
        <v>37</v>
      </c>
      <c r="B1418" s="13" t="s">
        <v>38</v>
      </c>
      <c r="C1418" s="14"/>
      <c r="D1418" s="14"/>
      <c r="E1418" s="14"/>
      <c r="F1418" s="35"/>
    </row>
    <row r="1419" spans="1:6" s="1" customFormat="1" ht="15.75">
      <c r="A1419" s="12"/>
      <c r="B1419" s="20" t="s">
        <v>39</v>
      </c>
      <c r="C1419" s="14"/>
      <c r="D1419" s="271"/>
      <c r="E1419" s="271"/>
      <c r="F1419" s="369"/>
    </row>
    <row r="1420" spans="1:6" s="1" customFormat="1" ht="18.75">
      <c r="A1420" s="12"/>
      <c r="B1420" s="13" t="s">
        <v>143</v>
      </c>
      <c r="C1420" s="14" t="s">
        <v>40</v>
      </c>
      <c r="D1420" s="271">
        <v>1786.839</v>
      </c>
      <c r="E1420" s="271">
        <v>1786.832</v>
      </c>
      <c r="F1420" s="369">
        <v>1786.839</v>
      </c>
    </row>
    <row r="1421" spans="1:6" s="1" customFormat="1" ht="18.75">
      <c r="A1421" s="12"/>
      <c r="B1421" s="13" t="s">
        <v>144</v>
      </c>
      <c r="C1421" s="14" t="s">
        <v>41</v>
      </c>
      <c r="D1421" s="271">
        <v>88.64893815279385</v>
      </c>
      <c r="E1421" s="271">
        <v>27.437173724222536</v>
      </c>
      <c r="F1421" s="271">
        <v>61.02895112542317</v>
      </c>
    </row>
    <row r="1422" spans="1:6" s="1" customFormat="1" ht="15.75">
      <c r="A1422" s="12" t="s">
        <v>42</v>
      </c>
      <c r="B1422" s="13" t="s">
        <v>43</v>
      </c>
      <c r="C1422" s="14"/>
      <c r="D1422" s="271"/>
      <c r="E1422" s="271"/>
      <c r="F1422" s="369"/>
    </row>
    <row r="1423" spans="1:6" s="1" customFormat="1" ht="15.75">
      <c r="A1423" s="12" t="s">
        <v>44</v>
      </c>
      <c r="B1423" s="13" t="s">
        <v>45</v>
      </c>
      <c r="C1423" s="14" t="s">
        <v>46</v>
      </c>
      <c r="D1423" s="271">
        <v>80</v>
      </c>
      <c r="E1423" s="271">
        <v>33</v>
      </c>
      <c r="F1423" s="369">
        <v>62.8</v>
      </c>
    </row>
    <row r="1424" spans="1:6" s="1" customFormat="1" ht="31.5">
      <c r="A1424" s="12" t="s">
        <v>47</v>
      </c>
      <c r="B1424" s="13" t="s">
        <v>48</v>
      </c>
      <c r="C1424" s="14" t="s">
        <v>62</v>
      </c>
      <c r="D1424" s="271">
        <v>58.72947916666667</v>
      </c>
      <c r="E1424" s="271">
        <v>27.779797979797976</v>
      </c>
      <c r="F1424" s="271">
        <v>49.322319532908715</v>
      </c>
    </row>
    <row r="1425" spans="1:6" s="1" customFormat="1" ht="15.75">
      <c r="A1425" s="12" t="s">
        <v>49</v>
      </c>
      <c r="B1425" s="13" t="s">
        <v>50</v>
      </c>
      <c r="C1425" s="14"/>
      <c r="D1425" s="14"/>
      <c r="E1425" s="14"/>
      <c r="F1425" s="35"/>
    </row>
    <row r="1426" spans="1:6" s="1" customFormat="1" ht="15.75">
      <c r="A1426" s="12"/>
      <c r="B1426" s="20" t="s">
        <v>39</v>
      </c>
      <c r="C1426" s="14"/>
      <c r="D1426" s="14"/>
      <c r="E1426" s="14"/>
      <c r="F1426" s="35"/>
    </row>
    <row r="1427" spans="1:6" s="1" customFormat="1" ht="15.75">
      <c r="A1427" s="12"/>
      <c r="B1427" s="13" t="s">
        <v>51</v>
      </c>
      <c r="C1427" s="14" t="s">
        <v>6</v>
      </c>
      <c r="D1427" s="89">
        <v>1000</v>
      </c>
      <c r="E1427" s="119">
        <v>1000</v>
      </c>
      <c r="F1427" s="117">
        <v>1000</v>
      </c>
    </row>
    <row r="1428" spans="1:6" s="1" customFormat="1" ht="16.5" thickBot="1">
      <c r="A1428" s="21"/>
      <c r="B1428" s="22" t="s">
        <v>52</v>
      </c>
      <c r="C1428" s="23" t="s">
        <v>6</v>
      </c>
      <c r="D1428" s="23"/>
      <c r="E1428" s="23"/>
      <c r="F1428" s="385"/>
    </row>
    <row r="1429" spans="1:6" s="1" customFormat="1" ht="16.5" thickBot="1">
      <c r="A1429" s="375"/>
      <c r="B1429" s="376"/>
      <c r="C1429" s="376"/>
      <c r="D1429" s="376"/>
      <c r="E1429" s="376"/>
      <c r="F1429" s="377"/>
    </row>
    <row r="1430" spans="1:6" s="1" customFormat="1" ht="21" thickBot="1">
      <c r="A1430" s="710" t="s">
        <v>301</v>
      </c>
      <c r="B1430" s="711"/>
      <c r="C1430" s="711"/>
      <c r="D1430" s="711"/>
      <c r="E1430" s="711"/>
      <c r="F1430" s="712"/>
    </row>
    <row r="1431" spans="1:6" s="1" customFormat="1" ht="35.25" thickBot="1">
      <c r="A1431" s="9" t="s">
        <v>53</v>
      </c>
      <c r="B1431" s="10" t="s">
        <v>0</v>
      </c>
      <c r="C1431" s="10" t="s">
        <v>1</v>
      </c>
      <c r="D1431" s="10" t="s">
        <v>55</v>
      </c>
      <c r="E1431" s="10" t="s">
        <v>134</v>
      </c>
      <c r="F1431" s="11" t="s">
        <v>54</v>
      </c>
    </row>
    <row r="1432" spans="1:6" s="1" customFormat="1" ht="16.5" thickBot="1">
      <c r="A1432" s="9"/>
      <c r="B1432" s="10"/>
      <c r="C1432" s="10"/>
      <c r="D1432" s="121">
        <v>2017</v>
      </c>
      <c r="E1432" s="121">
        <v>2018</v>
      </c>
      <c r="F1432" s="122">
        <v>2019</v>
      </c>
    </row>
    <row r="1433" spans="1:6" s="1" customFormat="1" ht="15.75">
      <c r="A1433" s="219" t="s">
        <v>2</v>
      </c>
      <c r="B1433" s="220" t="s">
        <v>3</v>
      </c>
      <c r="C1433" s="221"/>
      <c r="D1433" s="367"/>
      <c r="E1433" s="367"/>
      <c r="F1433" s="368"/>
    </row>
    <row r="1434" spans="1:6" s="1" customFormat="1" ht="15.75">
      <c r="A1434" s="12" t="s">
        <v>4</v>
      </c>
      <c r="B1434" s="13" t="s">
        <v>5</v>
      </c>
      <c r="C1434" s="14" t="s">
        <v>6</v>
      </c>
      <c r="D1434" s="153">
        <v>23721316</v>
      </c>
      <c r="E1434" s="153">
        <v>23620349.16528148</v>
      </c>
      <c r="F1434" s="154">
        <v>23177894.5398355</v>
      </c>
    </row>
    <row r="1435" spans="1:6" s="1" customFormat="1" ht="15.75">
      <c r="A1435" s="12" t="s">
        <v>7</v>
      </c>
      <c r="B1435" s="13" t="s">
        <v>8</v>
      </c>
      <c r="C1435" s="14" t="s">
        <v>6</v>
      </c>
      <c r="D1435" s="153">
        <v>1617149</v>
      </c>
      <c r="E1435" s="153">
        <v>-224974.69979046332</v>
      </c>
      <c r="F1435" s="154">
        <v>-131444.42722032894</v>
      </c>
    </row>
    <row r="1436" spans="1:6" s="1" customFormat="1" ht="15.75">
      <c r="A1436" s="12" t="s">
        <v>9</v>
      </c>
      <c r="B1436" s="13" t="s">
        <v>10</v>
      </c>
      <c r="C1436" s="14" t="s">
        <v>6</v>
      </c>
      <c r="D1436" s="153">
        <v>2390655</v>
      </c>
      <c r="E1436" s="153">
        <v>444133.36172148935</v>
      </c>
      <c r="F1436" s="154">
        <v>314062.789079671</v>
      </c>
    </row>
    <row r="1437" spans="1:6" s="1" customFormat="1" ht="15.75">
      <c r="A1437" s="12" t="s">
        <v>11</v>
      </c>
      <c r="B1437" s="13" t="s">
        <v>12</v>
      </c>
      <c r="C1437" s="14" t="s">
        <v>6</v>
      </c>
      <c r="D1437" s="153">
        <v>1537900</v>
      </c>
      <c r="E1437" s="153">
        <v>176426.01320762932</v>
      </c>
      <c r="F1437" s="154">
        <v>46355.789079671005</v>
      </c>
    </row>
    <row r="1438" spans="1:6" s="1" customFormat="1" ht="15.75">
      <c r="A1438" s="12" t="s">
        <v>13</v>
      </c>
      <c r="B1438" s="13" t="s">
        <v>14</v>
      </c>
      <c r="C1438" s="14"/>
      <c r="D1438" s="153"/>
      <c r="E1438" s="153"/>
      <c r="F1438" s="154"/>
    </row>
    <row r="1439" spans="1:6" s="1" customFormat="1" ht="47.25">
      <c r="A1439" s="12" t="s">
        <v>15</v>
      </c>
      <c r="B1439" s="13" t="s">
        <v>59</v>
      </c>
      <c r="C1439" s="14" t="s">
        <v>16</v>
      </c>
      <c r="D1439" s="153"/>
      <c r="E1439" s="153"/>
      <c r="F1439" s="154"/>
    </row>
    <row r="1440" spans="1:6" s="1" customFormat="1" ht="31.5">
      <c r="A1440" s="12" t="s">
        <v>17</v>
      </c>
      <c r="B1440" s="13" t="s">
        <v>58</v>
      </c>
      <c r="C1440" s="14"/>
      <c r="D1440" s="271"/>
      <c r="E1440" s="271"/>
      <c r="F1440" s="369"/>
    </row>
    <row r="1441" spans="1:6" s="1" customFormat="1" ht="18.75">
      <c r="A1441" s="12" t="s">
        <v>18</v>
      </c>
      <c r="B1441" s="13" t="s">
        <v>135</v>
      </c>
      <c r="C1441" s="14" t="s">
        <v>19</v>
      </c>
      <c r="D1441" s="271"/>
      <c r="E1441" s="271"/>
      <c r="F1441" s="369"/>
    </row>
    <row r="1442" spans="1:6" s="1" customFormat="1" ht="18.75">
      <c r="A1442" s="12" t="s">
        <v>20</v>
      </c>
      <c r="B1442" s="13" t="s">
        <v>136</v>
      </c>
      <c r="C1442" s="14" t="s">
        <v>21</v>
      </c>
      <c r="D1442" s="271"/>
      <c r="E1442" s="271"/>
      <c r="F1442" s="369"/>
    </row>
    <row r="1443" spans="1:6" s="1" customFormat="1" ht="18.75">
      <c r="A1443" s="17" t="s">
        <v>22</v>
      </c>
      <c r="B1443" s="18" t="s">
        <v>137</v>
      </c>
      <c r="C1443" s="19" t="s">
        <v>19</v>
      </c>
      <c r="D1443" s="370">
        <v>0.596</v>
      </c>
      <c r="E1443" s="370">
        <v>0.595</v>
      </c>
      <c r="F1443" s="371">
        <v>0.595</v>
      </c>
    </row>
    <row r="1444" spans="1:6" s="1" customFormat="1" ht="34.5">
      <c r="A1444" s="12" t="s">
        <v>56</v>
      </c>
      <c r="B1444" s="13" t="s">
        <v>138</v>
      </c>
      <c r="C1444" s="14" t="s">
        <v>57</v>
      </c>
      <c r="D1444" s="233">
        <v>6905.099</v>
      </c>
      <c r="E1444" s="233">
        <v>4500</v>
      </c>
      <c r="F1444" s="338">
        <v>4500</v>
      </c>
    </row>
    <row r="1445" spans="1:6" s="1" customFormat="1" ht="18.75">
      <c r="A1445" s="12" t="s">
        <v>24</v>
      </c>
      <c r="B1445" s="13" t="s">
        <v>139</v>
      </c>
      <c r="C1445" s="14" t="s">
        <v>23</v>
      </c>
      <c r="D1445" s="271"/>
      <c r="E1445" s="271"/>
      <c r="F1445" s="369"/>
    </row>
    <row r="1446" spans="1:6" s="1" customFormat="1" ht="34.5">
      <c r="A1446" s="12" t="s">
        <v>25</v>
      </c>
      <c r="B1446" s="13" t="s">
        <v>153</v>
      </c>
      <c r="C1446" s="14" t="s">
        <v>16</v>
      </c>
      <c r="D1446" s="14" t="s">
        <v>302</v>
      </c>
      <c r="E1446" s="386">
        <v>0.0322</v>
      </c>
      <c r="F1446" s="386">
        <v>0.024</v>
      </c>
    </row>
    <row r="1447" spans="1:6" s="1" customFormat="1" ht="31.5">
      <c r="A1447" s="12" t="s">
        <v>26</v>
      </c>
      <c r="B1447" s="13" t="s">
        <v>154</v>
      </c>
      <c r="C1447" s="14"/>
      <c r="D1447" s="14" t="s">
        <v>303</v>
      </c>
      <c r="E1447" s="14" t="s">
        <v>303</v>
      </c>
      <c r="F1447" s="35" t="s">
        <v>303</v>
      </c>
    </row>
    <row r="1448" spans="1:6" s="1" customFormat="1" ht="34.5">
      <c r="A1448" s="12" t="s">
        <v>27</v>
      </c>
      <c r="B1448" s="13" t="s">
        <v>140</v>
      </c>
      <c r="C1448" s="14" t="s">
        <v>21</v>
      </c>
      <c r="D1448" s="271"/>
      <c r="E1448" s="271"/>
      <c r="F1448" s="369"/>
    </row>
    <row r="1449" spans="1:6" s="1" customFormat="1" ht="15.75">
      <c r="A1449" s="12" t="s">
        <v>28</v>
      </c>
      <c r="B1449" s="13" t="s">
        <v>29</v>
      </c>
      <c r="C1449" s="14" t="s">
        <v>6</v>
      </c>
      <c r="D1449" s="271">
        <v>30795.62</v>
      </c>
      <c r="E1449" s="271">
        <v>29482.57</v>
      </c>
      <c r="F1449" s="369">
        <v>35912.200000000004</v>
      </c>
    </row>
    <row r="1450" spans="1:6" s="1" customFormat="1" ht="50.25">
      <c r="A1450" s="12" t="s">
        <v>30</v>
      </c>
      <c r="B1450" s="13" t="s">
        <v>155</v>
      </c>
      <c r="C1450" s="14" t="s">
        <v>6</v>
      </c>
      <c r="D1450" s="271">
        <v>9924.49</v>
      </c>
      <c r="E1450" s="271">
        <v>8887.39</v>
      </c>
      <c r="F1450" s="369">
        <v>12369.01</v>
      </c>
    </row>
    <row r="1451" spans="1:6" s="1" customFormat="1" ht="15.75">
      <c r="A1451" s="12"/>
      <c r="B1451" s="13" t="s">
        <v>60</v>
      </c>
      <c r="C1451" s="14"/>
      <c r="D1451" s="271"/>
      <c r="E1451" s="271"/>
      <c r="F1451" s="369"/>
    </row>
    <row r="1452" spans="1:6" s="1" customFormat="1" ht="15.75">
      <c r="A1452" s="12"/>
      <c r="B1452" s="13" t="s">
        <v>31</v>
      </c>
      <c r="C1452" s="14"/>
      <c r="D1452" s="271">
        <v>3763.3</v>
      </c>
      <c r="E1452" s="271">
        <v>2571.15</v>
      </c>
      <c r="F1452" s="369">
        <v>4047</v>
      </c>
    </row>
    <row r="1453" spans="1:6" s="1" customFormat="1" ht="15.75">
      <c r="A1453" s="12"/>
      <c r="B1453" s="13" t="s">
        <v>32</v>
      </c>
      <c r="C1453" s="14"/>
      <c r="D1453" s="271"/>
      <c r="E1453" s="271"/>
      <c r="F1453" s="369"/>
    </row>
    <row r="1454" spans="1:6" s="1" customFormat="1" ht="15.75">
      <c r="A1454" s="12"/>
      <c r="B1454" s="13" t="s">
        <v>33</v>
      </c>
      <c r="C1454" s="14"/>
      <c r="D1454" s="271">
        <v>1899.71</v>
      </c>
      <c r="E1454" s="271">
        <v>1906.79</v>
      </c>
      <c r="F1454" s="369">
        <v>2034.54</v>
      </c>
    </row>
    <row r="1455" spans="1:6" s="1" customFormat="1" ht="18.75">
      <c r="A1455" s="12" t="s">
        <v>34</v>
      </c>
      <c r="B1455" s="13" t="s">
        <v>142</v>
      </c>
      <c r="C1455" s="14" t="s">
        <v>6</v>
      </c>
      <c r="D1455" s="271">
        <v>20476.69</v>
      </c>
      <c r="E1455" s="271">
        <v>20229.59</v>
      </c>
      <c r="F1455" s="369">
        <v>23167.87</v>
      </c>
    </row>
    <row r="1456" spans="1:6" s="1" customFormat="1" ht="31.5">
      <c r="A1456" s="12" t="s">
        <v>35</v>
      </c>
      <c r="B1456" s="13" t="s">
        <v>61</v>
      </c>
      <c r="C1456" s="14" t="s">
        <v>6</v>
      </c>
      <c r="D1456" s="271"/>
      <c r="E1456" s="271"/>
      <c r="F1456" s="369"/>
    </row>
    <row r="1457" spans="1:6" s="1" customFormat="1" ht="31.5">
      <c r="A1457" s="12" t="s">
        <v>36</v>
      </c>
      <c r="B1457" s="13" t="s">
        <v>64</v>
      </c>
      <c r="C1457" s="14" t="s">
        <v>6</v>
      </c>
      <c r="D1457" s="271"/>
      <c r="E1457" s="271"/>
      <c r="F1457" s="369"/>
    </row>
    <row r="1458" spans="1:6" s="1" customFormat="1" ht="15.75">
      <c r="A1458" s="12" t="s">
        <v>37</v>
      </c>
      <c r="B1458" s="13" t="s">
        <v>38</v>
      </c>
      <c r="C1458" s="14"/>
      <c r="D1458" s="14"/>
      <c r="E1458" s="14"/>
      <c r="F1458" s="35"/>
    </row>
    <row r="1459" spans="1:6" s="1" customFormat="1" ht="15.75">
      <c r="A1459" s="12"/>
      <c r="B1459" s="20" t="s">
        <v>39</v>
      </c>
      <c r="C1459" s="14"/>
      <c r="D1459" s="271"/>
      <c r="E1459" s="271"/>
      <c r="F1459" s="369"/>
    </row>
    <row r="1460" spans="1:6" s="1" customFormat="1" ht="18.75">
      <c r="A1460" s="12"/>
      <c r="B1460" s="13" t="s">
        <v>143</v>
      </c>
      <c r="C1460" s="14" t="s">
        <v>40</v>
      </c>
      <c r="D1460" s="271">
        <v>290.95</v>
      </c>
      <c r="E1460" s="271">
        <v>290.95</v>
      </c>
      <c r="F1460" s="271">
        <v>290.95</v>
      </c>
    </row>
    <row r="1461" spans="1:6" s="1" customFormat="1" ht="18.75">
      <c r="A1461" s="12"/>
      <c r="B1461" s="13" t="s">
        <v>144</v>
      </c>
      <c r="C1461" s="14" t="s">
        <v>41</v>
      </c>
      <c r="D1461" s="271">
        <v>12.934524832445438</v>
      </c>
      <c r="E1461" s="271">
        <v>8.837085409864239</v>
      </c>
      <c r="F1461" s="271">
        <v>13.90960646159134</v>
      </c>
    </row>
    <row r="1462" spans="1:6" s="1" customFormat="1" ht="15.75">
      <c r="A1462" s="12" t="s">
        <v>42</v>
      </c>
      <c r="B1462" s="13" t="s">
        <v>43</v>
      </c>
      <c r="C1462" s="14"/>
      <c r="D1462" s="271"/>
      <c r="E1462" s="271"/>
      <c r="F1462" s="369"/>
    </row>
    <row r="1463" spans="1:6" s="1" customFormat="1" ht="15.75">
      <c r="A1463" s="12" t="s">
        <v>44</v>
      </c>
      <c r="B1463" s="13" t="s">
        <v>45</v>
      </c>
      <c r="C1463" s="14" t="s">
        <v>46</v>
      </c>
      <c r="D1463" s="271">
        <v>7</v>
      </c>
      <c r="E1463" s="271">
        <v>5</v>
      </c>
      <c r="F1463" s="369">
        <v>7.2</v>
      </c>
    </row>
    <row r="1464" spans="1:6" s="1" customFormat="1" ht="31.5">
      <c r="A1464" s="12" t="s">
        <v>47</v>
      </c>
      <c r="B1464" s="13" t="s">
        <v>48</v>
      </c>
      <c r="C1464" s="14" t="s">
        <v>62</v>
      </c>
      <c r="D1464" s="271">
        <v>44.80119047619048</v>
      </c>
      <c r="E1464" s="271">
        <v>42.852500000000006</v>
      </c>
      <c r="F1464" s="271">
        <v>46.84027777777778</v>
      </c>
    </row>
    <row r="1465" spans="1:6" s="1" customFormat="1" ht="15.75">
      <c r="A1465" s="12" t="s">
        <v>49</v>
      </c>
      <c r="B1465" s="13" t="s">
        <v>50</v>
      </c>
      <c r="C1465" s="14"/>
      <c r="D1465" s="14"/>
      <c r="E1465" s="14"/>
      <c r="F1465" s="35"/>
    </row>
    <row r="1466" spans="1:6" s="1" customFormat="1" ht="15.75">
      <c r="A1466" s="12"/>
      <c r="B1466" s="20" t="s">
        <v>39</v>
      </c>
      <c r="C1466" s="14"/>
      <c r="D1466" s="14"/>
      <c r="E1466" s="14"/>
      <c r="F1466" s="35"/>
    </row>
    <row r="1467" spans="1:6" s="1" customFormat="1" ht="15.75">
      <c r="A1467" s="12"/>
      <c r="B1467" s="13" t="s">
        <v>51</v>
      </c>
      <c r="C1467" s="14" t="s">
        <v>6</v>
      </c>
      <c r="D1467" s="89">
        <v>1000</v>
      </c>
      <c r="E1467" s="119">
        <v>1000</v>
      </c>
      <c r="F1467" s="117">
        <v>1000</v>
      </c>
    </row>
    <row r="1468" spans="1:6" s="1" customFormat="1" ht="16.5" thickBot="1">
      <c r="A1468" s="21"/>
      <c r="B1468" s="22" t="s">
        <v>52</v>
      </c>
      <c r="C1468" s="23" t="s">
        <v>6</v>
      </c>
      <c r="D1468" s="23"/>
      <c r="E1468" s="23"/>
      <c r="F1468" s="385"/>
    </row>
    <row r="1469" spans="1:6" s="1" customFormat="1" ht="21" thickBot="1">
      <c r="A1469" s="710" t="s">
        <v>438</v>
      </c>
      <c r="B1469" s="711"/>
      <c r="C1469" s="711"/>
      <c r="D1469" s="711"/>
      <c r="E1469" s="711"/>
      <c r="F1469" s="712"/>
    </row>
    <row r="1470" spans="1:6" s="1" customFormat="1" ht="35.25" thickBot="1">
      <c r="A1470" s="9" t="s">
        <v>53</v>
      </c>
      <c r="B1470" s="10" t="s">
        <v>0</v>
      </c>
      <c r="C1470" s="10" t="s">
        <v>1</v>
      </c>
      <c r="D1470" s="10" t="s">
        <v>55</v>
      </c>
      <c r="E1470" s="10" t="s">
        <v>134</v>
      </c>
      <c r="F1470" s="11" t="s">
        <v>54</v>
      </c>
    </row>
    <row r="1471" spans="1:6" s="1" customFormat="1" ht="16.5" thickBot="1">
      <c r="A1471" s="9"/>
      <c r="B1471" s="10"/>
      <c r="C1471" s="10"/>
      <c r="D1471" s="121">
        <v>2017</v>
      </c>
      <c r="E1471" s="121">
        <v>2018</v>
      </c>
      <c r="F1471" s="122">
        <v>2019</v>
      </c>
    </row>
    <row r="1472" spans="1:6" s="1" customFormat="1" ht="15.75">
      <c r="A1472" s="219" t="s">
        <v>2</v>
      </c>
      <c r="B1472" s="220" t="s">
        <v>3</v>
      </c>
      <c r="C1472" s="221"/>
      <c r="D1472" s="367"/>
      <c r="E1472" s="367"/>
      <c r="F1472" s="368"/>
    </row>
    <row r="1473" spans="1:6" s="1" customFormat="1" ht="15.75">
      <c r="A1473" s="12" t="s">
        <v>4</v>
      </c>
      <c r="B1473" s="13" t="s">
        <v>5</v>
      </c>
      <c r="C1473" s="14" t="s">
        <v>6</v>
      </c>
      <c r="D1473" s="153">
        <v>23721316</v>
      </c>
      <c r="E1473" s="153">
        <v>23620349.16528148</v>
      </c>
      <c r="F1473" s="154">
        <v>23177894.5398355</v>
      </c>
    </row>
    <row r="1474" spans="1:6" s="1" customFormat="1" ht="15.75">
      <c r="A1474" s="12" t="s">
        <v>7</v>
      </c>
      <c r="B1474" s="13" t="s">
        <v>8</v>
      </c>
      <c r="C1474" s="14" t="s">
        <v>6</v>
      </c>
      <c r="D1474" s="153">
        <v>1617149</v>
      </c>
      <c r="E1474" s="153">
        <v>-224974.69979046332</v>
      </c>
      <c r="F1474" s="154">
        <v>-131444.42722032894</v>
      </c>
    </row>
    <row r="1475" spans="1:6" s="1" customFormat="1" ht="15.75">
      <c r="A1475" s="12" t="s">
        <v>9</v>
      </c>
      <c r="B1475" s="13" t="s">
        <v>10</v>
      </c>
      <c r="C1475" s="14" t="s">
        <v>6</v>
      </c>
      <c r="D1475" s="153">
        <v>2390655</v>
      </c>
      <c r="E1475" s="153">
        <v>444133.36172148935</v>
      </c>
      <c r="F1475" s="154">
        <v>314062.789079671</v>
      </c>
    </row>
    <row r="1476" spans="1:6" s="1" customFormat="1" ht="15.75">
      <c r="A1476" s="12" t="s">
        <v>11</v>
      </c>
      <c r="B1476" s="13" t="s">
        <v>12</v>
      </c>
      <c r="C1476" s="14" t="s">
        <v>6</v>
      </c>
      <c r="D1476" s="153">
        <v>1537900</v>
      </c>
      <c r="E1476" s="153">
        <v>176426.01320762932</v>
      </c>
      <c r="F1476" s="154">
        <v>46355.789079671005</v>
      </c>
    </row>
    <row r="1477" spans="1:6" s="1" customFormat="1" ht="15.75">
      <c r="A1477" s="12" t="s">
        <v>13</v>
      </c>
      <c r="B1477" s="13" t="s">
        <v>14</v>
      </c>
      <c r="C1477" s="14"/>
      <c r="D1477" s="153"/>
      <c r="E1477" s="153"/>
      <c r="F1477" s="154"/>
    </row>
    <row r="1478" spans="1:6" s="1" customFormat="1" ht="47.25">
      <c r="A1478" s="12" t="s">
        <v>15</v>
      </c>
      <c r="B1478" s="13" t="s">
        <v>59</v>
      </c>
      <c r="C1478" s="14" t="s">
        <v>16</v>
      </c>
      <c r="D1478" s="153"/>
      <c r="E1478" s="153"/>
      <c r="F1478" s="154"/>
    </row>
    <row r="1479" spans="1:6" s="1" customFormat="1" ht="31.5">
      <c r="A1479" s="12" t="s">
        <v>17</v>
      </c>
      <c r="B1479" s="13" t="s">
        <v>58</v>
      </c>
      <c r="C1479" s="14"/>
      <c r="D1479" s="271"/>
      <c r="E1479" s="271"/>
      <c r="F1479" s="369"/>
    </row>
    <row r="1480" spans="1:6" s="1" customFormat="1" ht="18.75">
      <c r="A1480" s="12" t="s">
        <v>18</v>
      </c>
      <c r="B1480" s="13" t="s">
        <v>135</v>
      </c>
      <c r="C1480" s="14" t="s">
        <v>19</v>
      </c>
      <c r="D1480" s="271"/>
      <c r="E1480" s="271"/>
      <c r="F1480" s="369"/>
    </row>
    <row r="1481" spans="1:6" s="1" customFormat="1" ht="18.75">
      <c r="A1481" s="12" t="s">
        <v>20</v>
      </c>
      <c r="B1481" s="13" t="s">
        <v>136</v>
      </c>
      <c r="C1481" s="14" t="s">
        <v>21</v>
      </c>
      <c r="D1481" s="271"/>
      <c r="E1481" s="271"/>
      <c r="F1481" s="369"/>
    </row>
    <row r="1482" spans="1:6" s="1" customFormat="1" ht="18.75">
      <c r="A1482" s="17" t="s">
        <v>22</v>
      </c>
      <c r="B1482" s="18" t="s">
        <v>137</v>
      </c>
      <c r="C1482" s="19" t="s">
        <v>19</v>
      </c>
      <c r="D1482" s="370">
        <v>0.596</v>
      </c>
      <c r="E1482" s="370">
        <v>0.595</v>
      </c>
      <c r="F1482" s="371">
        <v>0.715</v>
      </c>
    </row>
    <row r="1483" spans="1:6" s="1" customFormat="1" ht="34.5">
      <c r="A1483" s="12" t="s">
        <v>56</v>
      </c>
      <c r="B1483" s="13" t="s">
        <v>138</v>
      </c>
      <c r="C1483" s="14" t="s">
        <v>57</v>
      </c>
      <c r="D1483" s="233">
        <v>6905.099</v>
      </c>
      <c r="E1483" s="233">
        <v>4500</v>
      </c>
      <c r="F1483" s="338">
        <v>5470</v>
      </c>
    </row>
    <row r="1484" spans="1:6" s="1" customFormat="1" ht="18.75">
      <c r="A1484" s="12" t="s">
        <v>24</v>
      </c>
      <c r="B1484" s="13" t="s">
        <v>139</v>
      </c>
      <c r="C1484" s="14" t="s">
        <v>23</v>
      </c>
      <c r="D1484" s="271"/>
      <c r="E1484" s="271"/>
      <c r="F1484" s="369"/>
    </row>
    <row r="1485" spans="1:6" s="1" customFormat="1" ht="34.5">
      <c r="A1485" s="12" t="s">
        <v>25</v>
      </c>
      <c r="B1485" s="13" t="s">
        <v>153</v>
      </c>
      <c r="C1485" s="14" t="s">
        <v>16</v>
      </c>
      <c r="D1485" s="14" t="s">
        <v>302</v>
      </c>
      <c r="E1485" s="386">
        <v>0.0322</v>
      </c>
      <c r="F1485" s="386">
        <v>0.024</v>
      </c>
    </row>
    <row r="1486" spans="1:6" s="1" customFormat="1" ht="31.5">
      <c r="A1486" s="12" t="s">
        <v>26</v>
      </c>
      <c r="B1486" s="13" t="s">
        <v>154</v>
      </c>
      <c r="C1486" s="14"/>
      <c r="D1486" s="14" t="s">
        <v>303</v>
      </c>
      <c r="E1486" s="14" t="s">
        <v>303</v>
      </c>
      <c r="F1486" s="35" t="s">
        <v>303</v>
      </c>
    </row>
    <row r="1487" spans="1:6" s="1" customFormat="1" ht="34.5">
      <c r="A1487" s="12" t="s">
        <v>27</v>
      </c>
      <c r="B1487" s="13" t="s">
        <v>140</v>
      </c>
      <c r="C1487" s="14" t="s">
        <v>21</v>
      </c>
      <c r="D1487" s="271"/>
      <c r="E1487" s="271"/>
      <c r="F1487" s="369"/>
    </row>
    <row r="1488" spans="1:6" s="1" customFormat="1" ht="15.75">
      <c r="A1488" s="12" t="s">
        <v>28</v>
      </c>
      <c r="B1488" s="13" t="s">
        <v>29</v>
      </c>
      <c r="C1488" s="14" t="s">
        <v>6</v>
      </c>
      <c r="D1488" s="271">
        <v>30795.62</v>
      </c>
      <c r="E1488" s="271">
        <v>29482.57</v>
      </c>
      <c r="F1488" s="369">
        <v>40417.32000000001</v>
      </c>
    </row>
    <row r="1489" spans="1:6" s="1" customFormat="1" ht="50.25">
      <c r="A1489" s="12" t="s">
        <v>30</v>
      </c>
      <c r="B1489" s="13" t="s">
        <v>155</v>
      </c>
      <c r="C1489" s="14" t="s">
        <v>6</v>
      </c>
      <c r="D1489" s="271">
        <v>9924.49</v>
      </c>
      <c r="E1489" s="271">
        <v>8887.39</v>
      </c>
      <c r="F1489" s="369">
        <v>16356.012620000001</v>
      </c>
    </row>
    <row r="1490" spans="1:6" s="1" customFormat="1" ht="15.75">
      <c r="A1490" s="12"/>
      <c r="B1490" s="13" t="s">
        <v>60</v>
      </c>
      <c r="C1490" s="14"/>
      <c r="D1490" s="271"/>
      <c r="E1490" s="271"/>
      <c r="F1490" s="369"/>
    </row>
    <row r="1491" spans="1:6" s="1" customFormat="1" ht="15.75">
      <c r="A1491" s="12"/>
      <c r="B1491" s="13" t="s">
        <v>31</v>
      </c>
      <c r="C1491" s="14"/>
      <c r="D1491" s="271">
        <v>3763.3</v>
      </c>
      <c r="E1491" s="271">
        <v>2571.15</v>
      </c>
      <c r="F1491" s="369">
        <v>4896.635</v>
      </c>
    </row>
    <row r="1492" spans="1:6" s="1" customFormat="1" ht="15.75">
      <c r="A1492" s="12"/>
      <c r="B1492" s="13" t="s">
        <v>32</v>
      </c>
      <c r="C1492" s="14"/>
      <c r="D1492" s="271"/>
      <c r="E1492" s="271"/>
      <c r="F1492" s="369">
        <v>1527</v>
      </c>
    </row>
    <row r="1493" spans="1:6" s="1" customFormat="1" ht="15.75">
      <c r="A1493" s="12"/>
      <c r="B1493" s="13" t="s">
        <v>33</v>
      </c>
      <c r="C1493" s="14"/>
      <c r="D1493" s="271">
        <v>1899.71</v>
      </c>
      <c r="E1493" s="271">
        <v>1906.79</v>
      </c>
      <c r="F1493" s="369">
        <v>2974.54493</v>
      </c>
    </row>
    <row r="1494" spans="1:6" s="1" customFormat="1" ht="18.75">
      <c r="A1494" s="12" t="s">
        <v>34</v>
      </c>
      <c r="B1494" s="13" t="s">
        <v>142</v>
      </c>
      <c r="C1494" s="14" t="s">
        <v>6</v>
      </c>
      <c r="D1494" s="271">
        <v>20476.69</v>
      </c>
      <c r="E1494" s="271">
        <v>20229.59</v>
      </c>
      <c r="F1494" s="369">
        <v>23607.39729</v>
      </c>
    </row>
    <row r="1495" spans="1:6" s="1" customFormat="1" ht="31.5">
      <c r="A1495" s="12" t="s">
        <v>35</v>
      </c>
      <c r="B1495" s="13" t="s">
        <v>61</v>
      </c>
      <c r="C1495" s="14" t="s">
        <v>6</v>
      </c>
      <c r="D1495" s="271"/>
      <c r="E1495" s="271"/>
      <c r="F1495" s="369"/>
    </row>
    <row r="1496" spans="1:6" s="1" customFormat="1" ht="31.5">
      <c r="A1496" s="12" t="s">
        <v>36</v>
      </c>
      <c r="B1496" s="13" t="s">
        <v>64</v>
      </c>
      <c r="C1496" s="14" t="s">
        <v>6</v>
      </c>
      <c r="D1496" s="271"/>
      <c r="E1496" s="271"/>
      <c r="F1496" s="369"/>
    </row>
    <row r="1497" spans="1:6" s="1" customFormat="1" ht="15.75">
      <c r="A1497" s="12" t="s">
        <v>37</v>
      </c>
      <c r="B1497" s="13" t="s">
        <v>38</v>
      </c>
      <c r="C1497" s="14"/>
      <c r="D1497" s="14"/>
      <c r="E1497" s="14"/>
      <c r="F1497" s="35"/>
    </row>
    <row r="1498" spans="1:6" s="1" customFormat="1" ht="15.75">
      <c r="A1498" s="12"/>
      <c r="B1498" s="20" t="s">
        <v>39</v>
      </c>
      <c r="C1498" s="14"/>
      <c r="D1498" s="271"/>
      <c r="E1498" s="271"/>
      <c r="F1498" s="369"/>
    </row>
    <row r="1499" spans="1:6" s="1" customFormat="1" ht="18.75">
      <c r="A1499" s="12"/>
      <c r="B1499" s="13" t="s">
        <v>143</v>
      </c>
      <c r="C1499" s="14" t="s">
        <v>40</v>
      </c>
      <c r="D1499" s="271">
        <v>290.95</v>
      </c>
      <c r="E1499" s="271">
        <v>290.95</v>
      </c>
      <c r="F1499" s="271">
        <v>335.81</v>
      </c>
    </row>
    <row r="1500" spans="1:6" s="1" customFormat="1" ht="18.75">
      <c r="A1500" s="12"/>
      <c r="B1500" s="13" t="s">
        <v>144</v>
      </c>
      <c r="C1500" s="14" t="s">
        <v>41</v>
      </c>
      <c r="D1500" s="271">
        <v>12.934524832445438</v>
      </c>
      <c r="E1500" s="271">
        <v>8.837085409864239</v>
      </c>
      <c r="F1500" s="271">
        <v>14.58156397963134</v>
      </c>
    </row>
    <row r="1501" spans="1:6" s="1" customFormat="1" ht="15.75">
      <c r="A1501" s="12" t="s">
        <v>42</v>
      </c>
      <c r="B1501" s="13" t="s">
        <v>43</v>
      </c>
      <c r="C1501" s="14"/>
      <c r="D1501" s="271"/>
      <c r="E1501" s="271"/>
      <c r="F1501" s="369"/>
    </row>
    <row r="1502" spans="1:6" s="1" customFormat="1" ht="15.75">
      <c r="A1502" s="12" t="s">
        <v>44</v>
      </c>
      <c r="B1502" s="13" t="s">
        <v>45</v>
      </c>
      <c r="C1502" s="14" t="s">
        <v>46</v>
      </c>
      <c r="D1502" s="271">
        <v>7</v>
      </c>
      <c r="E1502" s="271">
        <v>5</v>
      </c>
      <c r="F1502" s="369">
        <v>9.2</v>
      </c>
    </row>
    <row r="1503" spans="1:6" s="1" customFormat="1" ht="31.5">
      <c r="A1503" s="12" t="s">
        <v>47</v>
      </c>
      <c r="B1503" s="13" t="s">
        <v>48</v>
      </c>
      <c r="C1503" s="14" t="s">
        <v>62</v>
      </c>
      <c r="D1503" s="271">
        <v>44.80119047619048</v>
      </c>
      <c r="E1503" s="271">
        <v>42.852500000000006</v>
      </c>
      <c r="F1503" s="271">
        <v>44.35357789855073</v>
      </c>
    </row>
    <row r="1504" spans="1:6" s="1" customFormat="1" ht="15.75">
      <c r="A1504" s="12" t="s">
        <v>49</v>
      </c>
      <c r="B1504" s="13" t="s">
        <v>50</v>
      </c>
      <c r="C1504" s="14"/>
      <c r="D1504" s="14"/>
      <c r="E1504" s="14"/>
      <c r="F1504" s="35"/>
    </row>
    <row r="1505" spans="1:6" s="1" customFormat="1" ht="15.75">
      <c r="A1505" s="12"/>
      <c r="B1505" s="20" t="s">
        <v>39</v>
      </c>
      <c r="C1505" s="14"/>
      <c r="D1505" s="14"/>
      <c r="E1505" s="14"/>
      <c r="F1505" s="35"/>
    </row>
    <row r="1506" spans="1:6" s="1" customFormat="1" ht="15.75">
      <c r="A1506" s="12"/>
      <c r="B1506" s="13" t="s">
        <v>51</v>
      </c>
      <c r="C1506" s="14" t="s">
        <v>6</v>
      </c>
      <c r="D1506" s="89">
        <v>1000</v>
      </c>
      <c r="E1506" s="119">
        <v>1000</v>
      </c>
      <c r="F1506" s="117">
        <v>1000</v>
      </c>
    </row>
    <row r="1507" spans="1:6" s="1" customFormat="1" ht="16.5" thickBot="1">
      <c r="A1507" s="21"/>
      <c r="B1507" s="22" t="s">
        <v>52</v>
      </c>
      <c r="C1507" s="23" t="s">
        <v>6</v>
      </c>
      <c r="D1507" s="23"/>
      <c r="E1507" s="23"/>
      <c r="F1507" s="385"/>
    </row>
  </sheetData>
  <sheetProtection password="C6A3" sheet="1"/>
  <protectedRanges>
    <protectedRange sqref="D543" name="Диапазон1_1"/>
  </protectedRanges>
  <mergeCells count="51">
    <mergeCell ref="A872:F872"/>
    <mergeCell ref="A675:F675"/>
    <mergeCell ref="A794:F794"/>
    <mergeCell ref="A203:F203"/>
    <mergeCell ref="A833:F833"/>
    <mergeCell ref="A595:F595"/>
    <mergeCell ref="A755:F755"/>
    <mergeCell ref="A163:F163"/>
    <mergeCell ref="A164:F164"/>
    <mergeCell ref="A556:F556"/>
    <mergeCell ref="A715:F715"/>
    <mergeCell ref="A1310:F1310"/>
    <mergeCell ref="A124:F124"/>
    <mergeCell ref="A635:F635"/>
    <mergeCell ref="A674:F674"/>
    <mergeCell ref="A951:F951"/>
    <mergeCell ref="A515:F515"/>
    <mergeCell ref="A714:F714"/>
    <mergeCell ref="A359:F359"/>
    <mergeCell ref="A437:F437"/>
    <mergeCell ref="A398:F398"/>
    <mergeCell ref="A1150:F1150"/>
    <mergeCell ref="A1:F1"/>
    <mergeCell ref="A2:F2"/>
    <mergeCell ref="A4:F4"/>
    <mergeCell ref="A3:F3"/>
    <mergeCell ref="A1230:F1230"/>
    <mergeCell ref="A85:F85"/>
    <mergeCell ref="A476:F476"/>
    <mergeCell ref="A242:F242"/>
    <mergeCell ref="A516:F516"/>
    <mergeCell ref="A912:F912"/>
    <mergeCell ref="A281:F281"/>
    <mergeCell ref="A320:F320"/>
    <mergeCell ref="A1270:F1270"/>
    <mergeCell ref="A1350:F1350"/>
    <mergeCell ref="A1469:F1469"/>
    <mergeCell ref="A1390:F1390"/>
    <mergeCell ref="A1110:F1110"/>
    <mergeCell ref="A1190:F1190"/>
    <mergeCell ref="A1070:F1070"/>
    <mergeCell ref="A1030:F1030"/>
    <mergeCell ref="A5:F5"/>
    <mergeCell ref="A6:F6"/>
    <mergeCell ref="A45:F45"/>
    <mergeCell ref="A84:F84"/>
    <mergeCell ref="A1430:F1430"/>
    <mergeCell ref="A1069:F1069"/>
    <mergeCell ref="A990:F990"/>
    <mergeCell ref="A873:F873"/>
    <mergeCell ref="A991:F991"/>
  </mergeCells>
  <printOptions/>
  <pageMargins left="0.7874015748031497" right="0.7086614173228347" top="0.7874015748031497" bottom="0.3937007874015748" header="0.1968503937007874" footer="0.1968503937007874"/>
  <pageSetup horizontalDpi="600" verticalDpi="600" orientation="landscape" paperSize="9" scale="3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4" max="5" man="1"/>
  </rowBreaks>
</worksheet>
</file>

<file path=xl/worksheets/sheet3.xml><?xml version="1.0" encoding="utf-8"?>
<worksheet xmlns="http://schemas.openxmlformats.org/spreadsheetml/2006/main" xmlns:r="http://schemas.openxmlformats.org/officeDocument/2006/relationships">
  <dimension ref="A1:K799"/>
  <sheetViews>
    <sheetView view="pageBreakPreview" zoomScale="85" zoomScaleNormal="55" zoomScaleSheetLayoutView="85" zoomScalePageLayoutView="0" workbookViewId="0" topLeftCell="A1">
      <pane ySplit="2" topLeftCell="A292" activePane="bottomLeft" state="frozen"/>
      <selection pane="topLeft" activeCell="A1" sqref="A1"/>
      <selection pane="bottomLeft" activeCell="E318" sqref="E318"/>
    </sheetView>
  </sheetViews>
  <sheetFormatPr defaultColWidth="9.00390625" defaultRowHeight="12.75"/>
  <cols>
    <col min="1" max="1" width="6.25390625" style="5" customWidth="1"/>
    <col min="2" max="2" width="105.125" style="5" customWidth="1"/>
    <col min="3" max="3" width="24.75390625" style="5" customWidth="1"/>
    <col min="4" max="4" width="26.75390625" style="5" customWidth="1"/>
    <col min="5" max="5" width="25.75390625" style="5" customWidth="1"/>
    <col min="6" max="6" width="26.375" style="5" customWidth="1"/>
    <col min="7" max="7" width="24.625" style="5" customWidth="1"/>
    <col min="8" max="8" width="24.125" style="5" customWidth="1"/>
    <col min="9" max="9" width="25.875" style="5" customWidth="1"/>
    <col min="10" max="10" width="4.625" style="0" customWidth="1"/>
    <col min="11" max="11" width="33.625" style="0" customWidth="1"/>
  </cols>
  <sheetData>
    <row r="1" spans="1:11" ht="64.5" customHeight="1" thickBot="1">
      <c r="A1" s="713" t="s">
        <v>128</v>
      </c>
      <c r="B1" s="714"/>
      <c r="C1" s="714"/>
      <c r="D1" s="714"/>
      <c r="E1" s="714"/>
      <c r="F1" s="714"/>
      <c r="G1" s="714"/>
      <c r="H1" s="714"/>
      <c r="I1" s="715"/>
      <c r="K1" s="4" t="s">
        <v>97</v>
      </c>
    </row>
    <row r="2" spans="1:9" ht="21" thickBot="1">
      <c r="A2" s="710" t="s">
        <v>82</v>
      </c>
      <c r="B2" s="711"/>
      <c r="C2" s="711"/>
      <c r="D2" s="711"/>
      <c r="E2" s="711"/>
      <c r="F2" s="711"/>
      <c r="G2" s="711"/>
      <c r="H2" s="711"/>
      <c r="I2" s="712"/>
    </row>
    <row r="3" spans="1:9" ht="21" thickBot="1">
      <c r="A3" s="768"/>
      <c r="B3" s="769"/>
      <c r="C3" s="769"/>
      <c r="D3" s="769"/>
      <c r="E3" s="769"/>
      <c r="F3" s="769"/>
      <c r="G3" s="769"/>
      <c r="H3" s="769"/>
      <c r="I3" s="770"/>
    </row>
    <row r="4" spans="1:9" ht="21" thickBot="1">
      <c r="A4" s="704" t="s">
        <v>111</v>
      </c>
      <c r="B4" s="705"/>
      <c r="C4" s="705"/>
      <c r="D4" s="705"/>
      <c r="E4" s="705"/>
      <c r="F4" s="705"/>
      <c r="G4" s="705"/>
      <c r="H4" s="705"/>
      <c r="I4" s="706"/>
    </row>
    <row r="5" spans="1:9" ht="21" thickBot="1">
      <c r="A5" s="707" t="s">
        <v>112</v>
      </c>
      <c r="B5" s="708"/>
      <c r="C5" s="708"/>
      <c r="D5" s="708"/>
      <c r="E5" s="708"/>
      <c r="F5" s="708"/>
      <c r="G5" s="708"/>
      <c r="H5" s="708"/>
      <c r="I5" s="709"/>
    </row>
    <row r="6" spans="1:9" ht="41.25" customHeight="1">
      <c r="A6" s="742" t="s">
        <v>53</v>
      </c>
      <c r="B6" s="745" t="s">
        <v>0</v>
      </c>
      <c r="C6" s="745" t="s">
        <v>83</v>
      </c>
      <c r="D6" s="745" t="s">
        <v>84</v>
      </c>
      <c r="E6" s="745"/>
      <c r="F6" s="771" t="s">
        <v>85</v>
      </c>
      <c r="G6" s="772"/>
      <c r="H6" s="771" t="s">
        <v>86</v>
      </c>
      <c r="I6" s="773"/>
    </row>
    <row r="7" spans="1:9" ht="15.75">
      <c r="A7" s="742"/>
      <c r="B7" s="745"/>
      <c r="C7" s="745"/>
      <c r="D7" s="747">
        <v>2017</v>
      </c>
      <c r="E7" s="748"/>
      <c r="F7" s="747">
        <v>2018</v>
      </c>
      <c r="G7" s="748"/>
      <c r="H7" s="747">
        <v>2019</v>
      </c>
      <c r="I7" s="749"/>
    </row>
    <row r="8" spans="1:9" ht="15.75">
      <c r="A8" s="743"/>
      <c r="B8" s="740"/>
      <c r="C8" s="740"/>
      <c r="D8" s="59" t="s">
        <v>116</v>
      </c>
      <c r="E8" s="59" t="s">
        <v>117</v>
      </c>
      <c r="F8" s="59" t="s">
        <v>116</v>
      </c>
      <c r="G8" s="59" t="s">
        <v>117</v>
      </c>
      <c r="H8" s="59" t="s">
        <v>116</v>
      </c>
      <c r="I8" s="60" t="s">
        <v>117</v>
      </c>
    </row>
    <row r="9" spans="1:9" ht="15.75">
      <c r="A9" s="42" t="s">
        <v>2</v>
      </c>
      <c r="B9" s="43" t="s">
        <v>87</v>
      </c>
      <c r="C9" s="44"/>
      <c r="D9" s="45"/>
      <c r="E9" s="45"/>
      <c r="F9" s="45"/>
      <c r="G9" s="45"/>
      <c r="H9" s="45"/>
      <c r="I9" s="46"/>
    </row>
    <row r="10" spans="1:9" ht="15.75" customHeight="1" hidden="1">
      <c r="A10" s="61" t="s">
        <v>4</v>
      </c>
      <c r="B10" s="62" t="s">
        <v>88</v>
      </c>
      <c r="C10" s="63"/>
      <c r="D10" s="64"/>
      <c r="E10" s="64"/>
      <c r="F10" s="64"/>
      <c r="G10" s="64"/>
      <c r="H10" s="64"/>
      <c r="I10" s="65"/>
    </row>
    <row r="11" spans="1:9" ht="15.75" customHeight="1" hidden="1">
      <c r="A11" s="61"/>
      <c r="B11" s="62" t="s">
        <v>89</v>
      </c>
      <c r="C11" s="63" t="s">
        <v>90</v>
      </c>
      <c r="D11" s="64"/>
      <c r="E11" s="64"/>
      <c r="F11" s="64"/>
      <c r="G11" s="64"/>
      <c r="H11" s="64"/>
      <c r="I11" s="65"/>
    </row>
    <row r="12" spans="1:9" ht="15.75" customHeight="1" hidden="1">
      <c r="A12" s="61"/>
      <c r="B12" s="62" t="s">
        <v>91</v>
      </c>
      <c r="C12" s="63" t="s">
        <v>92</v>
      </c>
      <c r="D12" s="64"/>
      <c r="E12" s="64"/>
      <c r="F12" s="64"/>
      <c r="G12" s="64"/>
      <c r="H12" s="64"/>
      <c r="I12" s="65"/>
    </row>
    <row r="13" spans="1:9" ht="15.75">
      <c r="A13" s="42" t="s">
        <v>7</v>
      </c>
      <c r="B13" s="43" t="s">
        <v>93</v>
      </c>
      <c r="C13" s="44"/>
      <c r="D13" s="45"/>
      <c r="E13" s="45"/>
      <c r="F13" s="45"/>
      <c r="G13" s="45"/>
      <c r="H13" s="45"/>
      <c r="I13" s="46"/>
    </row>
    <row r="14" spans="1:9" ht="15.75">
      <c r="A14" s="42"/>
      <c r="B14" s="43" t="s">
        <v>118</v>
      </c>
      <c r="C14" s="44"/>
      <c r="D14" s="45"/>
      <c r="E14" s="45"/>
      <c r="F14" s="45"/>
      <c r="G14" s="45"/>
      <c r="H14" s="45"/>
      <c r="I14" s="46"/>
    </row>
    <row r="15" spans="1:9" ht="15.75">
      <c r="A15" s="42"/>
      <c r="B15" s="43" t="s">
        <v>94</v>
      </c>
      <c r="C15" s="44" t="s">
        <v>90</v>
      </c>
      <c r="D15" s="47">
        <v>1082973.92</v>
      </c>
      <c r="E15" s="47">
        <v>1082973.92</v>
      </c>
      <c r="F15" s="47"/>
      <c r="G15" s="47"/>
      <c r="H15" s="47"/>
      <c r="I15" s="51"/>
    </row>
    <row r="16" spans="1:9" ht="15.75">
      <c r="A16" s="42"/>
      <c r="B16" s="43" t="s">
        <v>95</v>
      </c>
      <c r="C16" s="44" t="s">
        <v>92</v>
      </c>
      <c r="D16" s="47">
        <v>173.63</v>
      </c>
      <c r="E16" s="47">
        <v>173.63</v>
      </c>
      <c r="F16" s="47"/>
      <c r="G16" s="47"/>
      <c r="H16" s="47"/>
      <c r="I16" s="51"/>
    </row>
    <row r="17" spans="1:9" ht="15.75">
      <c r="A17" s="42"/>
      <c r="B17" s="43" t="s">
        <v>96</v>
      </c>
      <c r="C17" s="44" t="s">
        <v>92</v>
      </c>
      <c r="D17" s="47">
        <v>1825.83</v>
      </c>
      <c r="E17" s="47">
        <v>1825.83</v>
      </c>
      <c r="F17" s="47"/>
      <c r="G17" s="47"/>
      <c r="H17" s="47"/>
      <c r="I17" s="51"/>
    </row>
    <row r="18" spans="1:9" ht="15.75">
      <c r="A18" s="52"/>
      <c r="B18" s="53" t="s">
        <v>119</v>
      </c>
      <c r="C18" s="54"/>
      <c r="D18" s="57"/>
      <c r="E18" s="57"/>
      <c r="F18" s="57"/>
      <c r="G18" s="57"/>
      <c r="H18" s="57"/>
      <c r="I18" s="58"/>
    </row>
    <row r="19" spans="1:9" ht="15.75">
      <c r="A19" s="42"/>
      <c r="B19" s="43" t="s">
        <v>94</v>
      </c>
      <c r="C19" s="44" t="s">
        <v>90</v>
      </c>
      <c r="D19" s="47">
        <v>416969.56</v>
      </c>
      <c r="E19" s="47">
        <v>416969.56</v>
      </c>
      <c r="F19" s="47">
        <v>436785.3</v>
      </c>
      <c r="G19" s="47">
        <v>436785.3</v>
      </c>
      <c r="H19" s="47">
        <v>536368.320863411</v>
      </c>
      <c r="I19" s="51">
        <v>536368.320863411</v>
      </c>
    </row>
    <row r="20" spans="1:9" ht="15.75">
      <c r="A20" s="42"/>
      <c r="B20" s="43" t="s">
        <v>95</v>
      </c>
      <c r="C20" s="44" t="s">
        <v>92</v>
      </c>
      <c r="D20" s="47">
        <v>40.03</v>
      </c>
      <c r="E20" s="47">
        <v>40.03</v>
      </c>
      <c r="F20" s="47">
        <v>47.55</v>
      </c>
      <c r="G20" s="47">
        <v>47.55</v>
      </c>
      <c r="H20" s="47">
        <v>30.332346069984556</v>
      </c>
      <c r="I20" s="51">
        <v>30.332346069984556</v>
      </c>
    </row>
    <row r="21" spans="1:9" ht="16.5" thickBot="1">
      <c r="A21" s="48"/>
      <c r="B21" s="49" t="s">
        <v>96</v>
      </c>
      <c r="C21" s="50" t="s">
        <v>92</v>
      </c>
      <c r="D21" s="55">
        <v>641.57</v>
      </c>
      <c r="E21" s="55">
        <v>641.57</v>
      </c>
      <c r="F21" s="55">
        <v>677.75</v>
      </c>
      <c r="G21" s="55">
        <v>677.75</v>
      </c>
      <c r="H21" s="55">
        <v>789.6509740743946</v>
      </c>
      <c r="I21" s="56">
        <v>789.6509740743946</v>
      </c>
    </row>
    <row r="22" spans="1:9" s="1" customFormat="1" ht="21" thickBot="1">
      <c r="A22" s="707" t="s">
        <v>129</v>
      </c>
      <c r="B22" s="708"/>
      <c r="C22" s="708"/>
      <c r="D22" s="708"/>
      <c r="E22" s="708"/>
      <c r="F22" s="708"/>
      <c r="G22" s="708"/>
      <c r="H22" s="708"/>
      <c r="I22" s="709"/>
    </row>
    <row r="23" spans="1:9" s="1" customFormat="1" ht="53.25" customHeight="1">
      <c r="A23" s="741" t="s">
        <v>53</v>
      </c>
      <c r="B23" s="744" t="s">
        <v>0</v>
      </c>
      <c r="C23" s="744" t="s">
        <v>83</v>
      </c>
      <c r="D23" s="774" t="s">
        <v>84</v>
      </c>
      <c r="E23" s="774"/>
      <c r="F23" s="774" t="s">
        <v>85</v>
      </c>
      <c r="G23" s="774"/>
      <c r="H23" s="774" t="s">
        <v>86</v>
      </c>
      <c r="I23" s="775"/>
    </row>
    <row r="24" spans="1:9" s="1" customFormat="1" ht="15.75">
      <c r="A24" s="742"/>
      <c r="B24" s="745"/>
      <c r="C24" s="745"/>
      <c r="D24" s="734">
        <v>2017</v>
      </c>
      <c r="E24" s="735"/>
      <c r="F24" s="734">
        <v>2018</v>
      </c>
      <c r="G24" s="735"/>
      <c r="H24" s="734">
        <v>2019</v>
      </c>
      <c r="I24" s="736"/>
    </row>
    <row r="25" spans="1:9" s="1" customFormat="1" ht="15.75">
      <c r="A25" s="743"/>
      <c r="B25" s="740"/>
      <c r="C25" s="740"/>
      <c r="D25" s="99" t="s">
        <v>145</v>
      </c>
      <c r="E25" s="99" t="s">
        <v>146</v>
      </c>
      <c r="F25" s="99" t="s">
        <v>145</v>
      </c>
      <c r="G25" s="99" t="s">
        <v>146</v>
      </c>
      <c r="H25" s="99" t="s">
        <v>145</v>
      </c>
      <c r="I25" s="100" t="s">
        <v>146</v>
      </c>
    </row>
    <row r="26" spans="1:9" s="1" customFormat="1" ht="15.75">
      <c r="A26" s="42" t="s">
        <v>2</v>
      </c>
      <c r="B26" s="43" t="s">
        <v>87</v>
      </c>
      <c r="C26" s="101"/>
      <c r="D26" s="102"/>
      <c r="E26" s="102"/>
      <c r="F26" s="102"/>
      <c r="G26" s="102"/>
      <c r="H26" s="102"/>
      <c r="I26" s="103"/>
    </row>
    <row r="27" spans="1:9" s="1" customFormat="1" ht="15.75" hidden="1">
      <c r="A27" s="61" t="s">
        <v>4</v>
      </c>
      <c r="B27" s="62" t="s">
        <v>88</v>
      </c>
      <c r="C27" s="59"/>
      <c r="D27" s="102"/>
      <c r="E27" s="102"/>
      <c r="F27" s="102"/>
      <c r="G27" s="102"/>
      <c r="H27" s="102"/>
      <c r="I27" s="103"/>
    </row>
    <row r="28" spans="1:9" s="1" customFormat="1" ht="78.75" hidden="1">
      <c r="A28" s="61"/>
      <c r="B28" s="62" t="s">
        <v>89</v>
      </c>
      <c r="C28" s="59" t="s">
        <v>90</v>
      </c>
      <c r="D28" s="102"/>
      <c r="E28" s="102"/>
      <c r="F28" s="102"/>
      <c r="G28" s="102"/>
      <c r="H28" s="102"/>
      <c r="I28" s="103"/>
    </row>
    <row r="29" spans="1:9" s="1" customFormat="1" ht="94.5" hidden="1">
      <c r="A29" s="61"/>
      <c r="B29" s="62" t="s">
        <v>91</v>
      </c>
      <c r="C29" s="59" t="s">
        <v>92</v>
      </c>
      <c r="D29" s="102"/>
      <c r="E29" s="102"/>
      <c r="F29" s="102"/>
      <c r="G29" s="102"/>
      <c r="H29" s="102"/>
      <c r="I29" s="103"/>
    </row>
    <row r="30" spans="1:9" s="1" customFormat="1" ht="15.75">
      <c r="A30" s="42" t="s">
        <v>7</v>
      </c>
      <c r="B30" s="43" t="s">
        <v>93</v>
      </c>
      <c r="C30" s="101"/>
      <c r="D30" s="102"/>
      <c r="E30" s="102"/>
      <c r="F30" s="102"/>
      <c r="G30" s="102"/>
      <c r="H30" s="102"/>
      <c r="I30" s="103"/>
    </row>
    <row r="31" spans="1:9" s="1" customFormat="1" ht="15.75">
      <c r="A31" s="42"/>
      <c r="B31" s="43" t="s">
        <v>147</v>
      </c>
      <c r="C31" s="101"/>
      <c r="D31" s="102"/>
      <c r="E31" s="102"/>
      <c r="F31" s="102"/>
      <c r="G31" s="102"/>
      <c r="H31" s="102"/>
      <c r="I31" s="103"/>
    </row>
    <row r="32" spans="1:9" s="1" customFormat="1" ht="15.75">
      <c r="A32" s="42"/>
      <c r="B32" s="43" t="s">
        <v>94</v>
      </c>
      <c r="C32" s="101" t="s">
        <v>90</v>
      </c>
      <c r="D32" s="104">
        <v>300994</v>
      </c>
      <c r="E32" s="104">
        <v>300994</v>
      </c>
      <c r="F32" s="104">
        <v>246724</v>
      </c>
      <c r="G32" s="104">
        <v>246724</v>
      </c>
      <c r="H32" s="104">
        <v>230428.44062326176</v>
      </c>
      <c r="I32" s="105">
        <v>230428.44062326176</v>
      </c>
    </row>
    <row r="33" spans="1:9" s="1" customFormat="1" ht="15.75">
      <c r="A33" s="42"/>
      <c r="B33" s="43" t="s">
        <v>95</v>
      </c>
      <c r="C33" s="101" t="s">
        <v>92</v>
      </c>
      <c r="D33" s="104">
        <v>28</v>
      </c>
      <c r="E33" s="104">
        <v>28</v>
      </c>
      <c r="F33" s="104">
        <v>31</v>
      </c>
      <c r="G33" s="104">
        <v>31</v>
      </c>
      <c r="H33" s="104">
        <v>29.126450653629362</v>
      </c>
      <c r="I33" s="105">
        <v>29.126450653629362</v>
      </c>
    </row>
    <row r="34" spans="1:9" s="1" customFormat="1" ht="16.5" thickBot="1">
      <c r="A34" s="48"/>
      <c r="B34" s="49" t="s">
        <v>96</v>
      </c>
      <c r="C34" s="106" t="s">
        <v>92</v>
      </c>
      <c r="D34" s="107">
        <v>526</v>
      </c>
      <c r="E34" s="107">
        <v>518</v>
      </c>
      <c r="F34" s="107">
        <v>411</v>
      </c>
      <c r="G34" s="107">
        <v>428</v>
      </c>
      <c r="H34" s="107">
        <v>399.5721754352733</v>
      </c>
      <c r="I34" s="108">
        <v>399.5721754352733</v>
      </c>
    </row>
    <row r="35" spans="1:9" ht="21" thickBot="1">
      <c r="A35" s="704" t="s">
        <v>148</v>
      </c>
      <c r="B35" s="705"/>
      <c r="C35" s="705"/>
      <c r="D35" s="705"/>
      <c r="E35" s="705"/>
      <c r="F35" s="705"/>
      <c r="G35" s="705"/>
      <c r="H35" s="705"/>
      <c r="I35" s="706"/>
    </row>
    <row r="36" spans="1:9" ht="21" thickBot="1">
      <c r="A36" s="707" t="s">
        <v>150</v>
      </c>
      <c r="B36" s="708"/>
      <c r="C36" s="708"/>
      <c r="D36" s="708"/>
      <c r="E36" s="708"/>
      <c r="F36" s="708"/>
      <c r="G36" s="708"/>
      <c r="H36" s="708"/>
      <c r="I36" s="709"/>
    </row>
    <row r="37" spans="1:9" ht="41.25" customHeight="1">
      <c r="A37" s="742" t="s">
        <v>53</v>
      </c>
      <c r="B37" s="745" t="s">
        <v>0</v>
      </c>
      <c r="C37" s="745" t="s">
        <v>83</v>
      </c>
      <c r="D37" s="745" t="s">
        <v>84</v>
      </c>
      <c r="E37" s="745"/>
      <c r="F37" s="771" t="s">
        <v>85</v>
      </c>
      <c r="G37" s="772"/>
      <c r="H37" s="771" t="s">
        <v>86</v>
      </c>
      <c r="I37" s="773"/>
    </row>
    <row r="38" spans="1:9" ht="15.75">
      <c r="A38" s="742"/>
      <c r="B38" s="745"/>
      <c r="C38" s="745"/>
      <c r="D38" s="747">
        <v>2017</v>
      </c>
      <c r="E38" s="748"/>
      <c r="F38" s="747">
        <v>2018</v>
      </c>
      <c r="G38" s="748"/>
      <c r="H38" s="747">
        <v>2019</v>
      </c>
      <c r="I38" s="749"/>
    </row>
    <row r="39" spans="1:9" ht="15.75">
      <c r="A39" s="743"/>
      <c r="B39" s="740"/>
      <c r="C39" s="740"/>
      <c r="D39" s="59" t="s">
        <v>116</v>
      </c>
      <c r="E39" s="59" t="s">
        <v>117</v>
      </c>
      <c r="F39" s="59" t="s">
        <v>116</v>
      </c>
      <c r="G39" s="59" t="s">
        <v>117</v>
      </c>
      <c r="H39" s="59" t="s">
        <v>116</v>
      </c>
      <c r="I39" s="60" t="s">
        <v>117</v>
      </c>
    </row>
    <row r="40" spans="1:9" ht="15.75">
      <c r="A40" s="42" t="s">
        <v>2</v>
      </c>
      <c r="B40" s="43" t="s">
        <v>87</v>
      </c>
      <c r="C40" s="44"/>
      <c r="D40" s="45"/>
      <c r="E40" s="45"/>
      <c r="F40" s="45"/>
      <c r="G40" s="45"/>
      <c r="H40" s="45"/>
      <c r="I40" s="46"/>
    </row>
    <row r="41" spans="1:9" ht="15.75" customHeight="1" hidden="1">
      <c r="A41" s="61" t="s">
        <v>4</v>
      </c>
      <c r="B41" s="62" t="s">
        <v>88</v>
      </c>
      <c r="C41" s="63"/>
      <c r="D41" s="64"/>
      <c r="E41" s="64"/>
      <c r="F41" s="64"/>
      <c r="G41" s="64"/>
      <c r="H41" s="64"/>
      <c r="I41" s="65"/>
    </row>
    <row r="42" spans="1:9" ht="15.75" customHeight="1" hidden="1">
      <c r="A42" s="61"/>
      <c r="B42" s="62" t="s">
        <v>89</v>
      </c>
      <c r="C42" s="63" t="s">
        <v>90</v>
      </c>
      <c r="D42" s="64"/>
      <c r="E42" s="64"/>
      <c r="F42" s="64"/>
      <c r="G42" s="64"/>
      <c r="H42" s="64"/>
      <c r="I42" s="65"/>
    </row>
    <row r="43" spans="1:9" ht="15.75" customHeight="1" hidden="1">
      <c r="A43" s="61"/>
      <c r="B43" s="62" t="s">
        <v>91</v>
      </c>
      <c r="C43" s="63" t="s">
        <v>92</v>
      </c>
      <c r="D43" s="64"/>
      <c r="E43" s="64"/>
      <c r="F43" s="64"/>
      <c r="G43" s="64"/>
      <c r="H43" s="64"/>
      <c r="I43" s="65"/>
    </row>
    <row r="44" spans="1:9" ht="15.75">
      <c r="A44" s="42" t="s">
        <v>7</v>
      </c>
      <c r="B44" s="43" t="s">
        <v>93</v>
      </c>
      <c r="C44" s="44"/>
      <c r="D44" s="45"/>
      <c r="E44" s="45"/>
      <c r="F44" s="45"/>
      <c r="G44" s="45"/>
      <c r="H44" s="45"/>
      <c r="I44" s="46"/>
    </row>
    <row r="45" spans="1:9" ht="15.75">
      <c r="A45" s="42"/>
      <c r="B45" s="43" t="s">
        <v>151</v>
      </c>
      <c r="C45" s="44"/>
      <c r="D45" s="45"/>
      <c r="E45" s="45"/>
      <c r="F45" s="45"/>
      <c r="G45" s="45"/>
      <c r="H45" s="45"/>
      <c r="I45" s="46"/>
    </row>
    <row r="46" spans="1:9" ht="15.75">
      <c r="A46" s="42"/>
      <c r="B46" s="43" t="s">
        <v>94</v>
      </c>
      <c r="C46" s="44" t="s">
        <v>90</v>
      </c>
      <c r="D46" s="47">
        <v>4105236</v>
      </c>
      <c r="E46" s="47">
        <v>4965103</v>
      </c>
      <c r="F46" s="47">
        <v>4965103</v>
      </c>
      <c r="G46" s="47">
        <v>4720232</v>
      </c>
      <c r="H46" s="47">
        <v>4720232</v>
      </c>
      <c r="I46" s="51">
        <v>5099785</v>
      </c>
    </row>
    <row r="47" spans="1:9" ht="15.75">
      <c r="A47" s="42"/>
      <c r="B47" s="43" t="s">
        <v>95</v>
      </c>
      <c r="C47" s="44" t="s">
        <v>92</v>
      </c>
      <c r="D47" s="47">
        <v>526</v>
      </c>
      <c r="E47" s="47">
        <v>571</v>
      </c>
      <c r="F47" s="47">
        <v>571</v>
      </c>
      <c r="G47" s="47">
        <v>585</v>
      </c>
      <c r="H47" s="47">
        <v>585</v>
      </c>
      <c r="I47" s="51">
        <v>643</v>
      </c>
    </row>
    <row r="48" spans="1:9" ht="16.5" thickBot="1">
      <c r="A48" s="42"/>
      <c r="B48" s="43" t="s">
        <v>96</v>
      </c>
      <c r="C48" s="44" t="s">
        <v>92</v>
      </c>
      <c r="D48" s="47">
        <v>7572</v>
      </c>
      <c r="E48" s="47">
        <v>8169</v>
      </c>
      <c r="F48" s="47">
        <v>8169</v>
      </c>
      <c r="G48" s="47">
        <v>8269</v>
      </c>
      <c r="H48" s="47">
        <v>8269</v>
      </c>
      <c r="I48" s="51">
        <v>8862</v>
      </c>
    </row>
    <row r="49" spans="1:9" s="302" customFormat="1" ht="15.75" customHeight="1" thickBot="1">
      <c r="A49" s="701" t="s">
        <v>262</v>
      </c>
      <c r="B49" s="702"/>
      <c r="C49" s="702"/>
      <c r="D49" s="702"/>
      <c r="E49" s="702"/>
      <c r="F49" s="702"/>
      <c r="G49" s="702"/>
      <c r="H49" s="702"/>
      <c r="I49" s="703"/>
    </row>
    <row r="50" spans="1:9" s="173" customFormat="1" ht="15.75">
      <c r="A50" s="759" t="s">
        <v>53</v>
      </c>
      <c r="B50" s="761" t="s">
        <v>0</v>
      </c>
      <c r="C50" s="761" t="s">
        <v>83</v>
      </c>
      <c r="D50" s="763" t="s">
        <v>84</v>
      </c>
      <c r="E50" s="764"/>
      <c r="F50" s="763" t="s">
        <v>85</v>
      </c>
      <c r="G50" s="764"/>
      <c r="H50" s="763" t="s">
        <v>86</v>
      </c>
      <c r="I50" s="765"/>
    </row>
    <row r="51" spans="1:9" s="173" customFormat="1" ht="15.75">
      <c r="A51" s="759"/>
      <c r="B51" s="761"/>
      <c r="C51" s="761"/>
      <c r="D51" s="754">
        <v>2017</v>
      </c>
      <c r="E51" s="755"/>
      <c r="F51" s="754">
        <v>2018</v>
      </c>
      <c r="G51" s="755"/>
      <c r="H51" s="754">
        <v>2019</v>
      </c>
      <c r="I51" s="756"/>
    </row>
    <row r="52" spans="1:9" s="173" customFormat="1" ht="15.75">
      <c r="A52" s="760"/>
      <c r="B52" s="762"/>
      <c r="C52" s="762"/>
      <c r="D52" s="101" t="s">
        <v>145</v>
      </c>
      <c r="E52" s="101" t="s">
        <v>146</v>
      </c>
      <c r="F52" s="101" t="s">
        <v>145</v>
      </c>
      <c r="G52" s="101" t="s">
        <v>146</v>
      </c>
      <c r="H52" s="101" t="s">
        <v>145</v>
      </c>
      <c r="I52" s="174" t="s">
        <v>146</v>
      </c>
    </row>
    <row r="53" spans="1:9" s="173" customFormat="1" ht="15.75">
      <c r="A53" s="42" t="s">
        <v>2</v>
      </c>
      <c r="B53" s="43" t="s">
        <v>87</v>
      </c>
      <c r="C53" s="44"/>
      <c r="D53" s="45"/>
      <c r="E53" s="45"/>
      <c r="F53" s="45"/>
      <c r="G53" s="45"/>
      <c r="H53" s="45"/>
      <c r="I53" s="46"/>
    </row>
    <row r="54" spans="1:9" s="173" customFormat="1" ht="15.75">
      <c r="A54" s="42" t="s">
        <v>4</v>
      </c>
      <c r="B54" s="43" t="s">
        <v>88</v>
      </c>
      <c r="C54" s="44"/>
      <c r="D54" s="45"/>
      <c r="E54" s="45"/>
      <c r="F54" s="45"/>
      <c r="G54" s="45"/>
      <c r="H54" s="45"/>
      <c r="I54" s="46"/>
    </row>
    <row r="55" spans="1:9" s="173" customFormat="1" ht="78.75" hidden="1">
      <c r="A55" s="42"/>
      <c r="B55" s="43" t="s">
        <v>89</v>
      </c>
      <c r="C55" s="44" t="s">
        <v>90</v>
      </c>
      <c r="D55" s="45"/>
      <c r="E55" s="45"/>
      <c r="F55" s="45"/>
      <c r="G55" s="45"/>
      <c r="H55" s="45"/>
      <c r="I55" s="46"/>
    </row>
    <row r="56" spans="1:9" s="173" customFormat="1" ht="94.5" hidden="1">
      <c r="A56" s="42"/>
      <c r="B56" s="43" t="s">
        <v>91</v>
      </c>
      <c r="C56" s="44" t="s">
        <v>92</v>
      </c>
      <c r="D56" s="45"/>
      <c r="E56" s="45"/>
      <c r="F56" s="45"/>
      <c r="G56" s="45"/>
      <c r="H56" s="45"/>
      <c r="I56" s="46"/>
    </row>
    <row r="57" spans="1:9" s="173" customFormat="1" ht="15.75" hidden="1">
      <c r="A57" s="42" t="s">
        <v>7</v>
      </c>
      <c r="B57" s="43" t="s">
        <v>93</v>
      </c>
      <c r="C57" s="44"/>
      <c r="D57" s="45"/>
      <c r="E57" s="45"/>
      <c r="F57" s="45"/>
      <c r="G57" s="45"/>
      <c r="H57" s="45"/>
      <c r="I57" s="46"/>
    </row>
    <row r="58" spans="1:9" s="173" customFormat="1" ht="15.75">
      <c r="A58" s="42"/>
      <c r="B58" s="43" t="s">
        <v>147</v>
      </c>
      <c r="C58" s="44"/>
      <c r="D58" s="45"/>
      <c r="E58" s="45"/>
      <c r="F58" s="45"/>
      <c r="G58" s="45"/>
      <c r="H58" s="45"/>
      <c r="I58" s="46"/>
    </row>
    <row r="59" spans="1:9" s="173" customFormat="1" ht="15.75">
      <c r="A59" s="42"/>
      <c r="B59" s="43" t="s">
        <v>94</v>
      </c>
      <c r="C59" s="44" t="s">
        <v>90</v>
      </c>
      <c r="D59" s="47"/>
      <c r="E59" s="47"/>
      <c r="F59" s="47"/>
      <c r="G59" s="47"/>
      <c r="H59" s="323">
        <v>846359.7176827247</v>
      </c>
      <c r="I59" s="324">
        <v>846359.7176827247</v>
      </c>
    </row>
    <row r="60" spans="1:9" s="173" customFormat="1" ht="15.75">
      <c r="A60" s="42"/>
      <c r="B60" s="43" t="s">
        <v>95</v>
      </c>
      <c r="C60" s="44" t="s">
        <v>92</v>
      </c>
      <c r="D60" s="47"/>
      <c r="E60" s="47"/>
      <c r="F60" s="47"/>
      <c r="G60" s="47"/>
      <c r="H60" s="47"/>
      <c r="I60" s="51"/>
    </row>
    <row r="61" spans="1:9" s="173" customFormat="1" ht="15.75">
      <c r="A61" s="175"/>
      <c r="B61" s="176" t="s">
        <v>96</v>
      </c>
      <c r="C61" s="177" t="s">
        <v>92</v>
      </c>
      <c r="D61" s="178"/>
      <c r="E61" s="178"/>
      <c r="F61" s="178"/>
      <c r="G61" s="178"/>
      <c r="H61" s="325">
        <v>1168.9777373920945</v>
      </c>
      <c r="I61" s="325">
        <v>1168.9777373920945</v>
      </c>
    </row>
    <row r="62" spans="1:9" ht="20.25">
      <c r="A62" s="776" t="s">
        <v>152</v>
      </c>
      <c r="B62" s="776"/>
      <c r="C62" s="776"/>
      <c r="D62" s="776"/>
      <c r="E62" s="776"/>
      <c r="F62" s="776"/>
      <c r="G62" s="776"/>
      <c r="H62" s="776"/>
      <c r="I62" s="776"/>
    </row>
    <row r="63" spans="1:9" ht="20.25">
      <c r="A63" s="737" t="s">
        <v>257</v>
      </c>
      <c r="B63" s="738"/>
      <c r="C63" s="738"/>
      <c r="D63" s="738"/>
      <c r="E63" s="738"/>
      <c r="F63" s="738"/>
      <c r="G63" s="738"/>
      <c r="H63" s="738"/>
      <c r="I63" s="739"/>
    </row>
    <row r="64" spans="1:9" ht="65.25" customHeight="1">
      <c r="A64" s="740" t="s">
        <v>53</v>
      </c>
      <c r="B64" s="740" t="s">
        <v>0</v>
      </c>
      <c r="C64" s="740" t="s">
        <v>83</v>
      </c>
      <c r="D64" s="740" t="s">
        <v>84</v>
      </c>
      <c r="E64" s="740"/>
      <c r="F64" s="740" t="s">
        <v>85</v>
      </c>
      <c r="G64" s="740"/>
      <c r="H64" s="740" t="s">
        <v>86</v>
      </c>
      <c r="I64" s="740"/>
    </row>
    <row r="65" spans="1:9" ht="15.75">
      <c r="A65" s="740"/>
      <c r="B65" s="740"/>
      <c r="C65" s="740"/>
      <c r="D65" s="740">
        <v>2017</v>
      </c>
      <c r="E65" s="740"/>
      <c r="F65" s="740">
        <v>2018</v>
      </c>
      <c r="G65" s="740"/>
      <c r="H65" s="740">
        <v>2019</v>
      </c>
      <c r="I65" s="740"/>
    </row>
    <row r="66" spans="1:9" ht="15.75">
      <c r="A66" s="740"/>
      <c r="B66" s="740"/>
      <c r="C66" s="740"/>
      <c r="D66" s="59" t="s">
        <v>116</v>
      </c>
      <c r="E66" s="59" t="s">
        <v>117</v>
      </c>
      <c r="F66" s="59" t="s">
        <v>116</v>
      </c>
      <c r="G66" s="59" t="s">
        <v>117</v>
      </c>
      <c r="H66" s="59" t="s">
        <v>116</v>
      </c>
      <c r="I66" s="59" t="s">
        <v>117</v>
      </c>
    </row>
    <row r="67" spans="1:9" ht="15.75">
      <c r="A67" s="44" t="s">
        <v>2</v>
      </c>
      <c r="B67" s="43" t="s">
        <v>87</v>
      </c>
      <c r="C67" s="44"/>
      <c r="D67" s="45"/>
      <c r="E67" s="45"/>
      <c r="F67" s="45"/>
      <c r="G67" s="45"/>
      <c r="H67" s="45"/>
      <c r="I67" s="45"/>
    </row>
    <row r="68" spans="1:9" ht="15.75">
      <c r="A68" s="44" t="s">
        <v>7</v>
      </c>
      <c r="B68" s="43" t="s">
        <v>93</v>
      </c>
      <c r="C68" s="44"/>
      <c r="D68" s="45"/>
      <c r="E68" s="45"/>
      <c r="F68" s="45"/>
      <c r="G68" s="45"/>
      <c r="H68" s="45"/>
      <c r="I68" s="45"/>
    </row>
    <row r="69" spans="1:9" ht="15.75">
      <c r="A69" s="44"/>
      <c r="B69" s="43" t="s">
        <v>147</v>
      </c>
      <c r="C69" s="44"/>
      <c r="D69" s="45"/>
      <c r="E69" s="45"/>
      <c r="F69" s="45"/>
      <c r="G69" s="45"/>
      <c r="H69" s="45"/>
      <c r="I69" s="45"/>
    </row>
    <row r="70" spans="1:9" ht="15.75">
      <c r="A70" s="44"/>
      <c r="B70" s="43" t="s">
        <v>94</v>
      </c>
      <c r="C70" s="44" t="s">
        <v>90</v>
      </c>
      <c r="D70" s="47"/>
      <c r="E70" s="47">
        <v>144982.97</v>
      </c>
      <c r="F70" s="47">
        <v>880441.56</v>
      </c>
      <c r="G70" s="47">
        <v>880441.56</v>
      </c>
      <c r="H70" s="47">
        <v>965013.7735940567</v>
      </c>
      <c r="I70" s="47">
        <v>965013.7735940567</v>
      </c>
    </row>
    <row r="71" spans="1:9" ht="15.75">
      <c r="A71" s="44"/>
      <c r="B71" s="43" t="s">
        <v>95</v>
      </c>
      <c r="C71" s="44" t="s">
        <v>92</v>
      </c>
      <c r="D71" s="47"/>
      <c r="E71" s="47">
        <v>47.4</v>
      </c>
      <c r="F71" s="47">
        <v>49.4</v>
      </c>
      <c r="G71" s="47">
        <v>49.4</v>
      </c>
      <c r="H71" s="47">
        <v>50.876675128722184</v>
      </c>
      <c r="I71" s="47">
        <v>50.876675128722184</v>
      </c>
    </row>
    <row r="72" spans="1:9" ht="15.75">
      <c r="A72" s="44"/>
      <c r="B72" s="43" t="s">
        <v>96</v>
      </c>
      <c r="C72" s="44" t="s">
        <v>92</v>
      </c>
      <c r="D72" s="47"/>
      <c r="E72" s="47">
        <v>1200.79</v>
      </c>
      <c r="F72" s="47">
        <v>1540.95</v>
      </c>
      <c r="G72" s="47">
        <v>1521.68</v>
      </c>
      <c r="H72" s="47">
        <v>1708.71</v>
      </c>
      <c r="I72" s="47">
        <v>1708.71</v>
      </c>
    </row>
    <row r="73" spans="1:9" ht="20.25">
      <c r="A73" s="737" t="s">
        <v>444</v>
      </c>
      <c r="B73" s="738"/>
      <c r="C73" s="738"/>
      <c r="D73" s="738"/>
      <c r="E73" s="738"/>
      <c r="F73" s="738"/>
      <c r="G73" s="738"/>
      <c r="H73" s="738"/>
      <c r="I73" s="739"/>
    </row>
    <row r="74" spans="1:9" ht="65.25" customHeight="1">
      <c r="A74" s="740" t="s">
        <v>53</v>
      </c>
      <c r="B74" s="740" t="s">
        <v>0</v>
      </c>
      <c r="C74" s="740" t="s">
        <v>83</v>
      </c>
      <c r="D74" s="740" t="s">
        <v>84</v>
      </c>
      <c r="E74" s="740"/>
      <c r="F74" s="740" t="s">
        <v>85</v>
      </c>
      <c r="G74" s="740"/>
      <c r="H74" s="740" t="s">
        <v>86</v>
      </c>
      <c r="I74" s="740"/>
    </row>
    <row r="75" spans="1:9" ht="15.75">
      <c r="A75" s="740"/>
      <c r="B75" s="740"/>
      <c r="C75" s="740"/>
      <c r="D75" s="740">
        <v>2017</v>
      </c>
      <c r="E75" s="740"/>
      <c r="F75" s="740">
        <v>2018</v>
      </c>
      <c r="G75" s="740"/>
      <c r="H75" s="740">
        <v>2019</v>
      </c>
      <c r="I75" s="740"/>
    </row>
    <row r="76" spans="1:9" ht="15.75">
      <c r="A76" s="740"/>
      <c r="B76" s="740"/>
      <c r="C76" s="740"/>
      <c r="D76" s="59" t="s">
        <v>116</v>
      </c>
      <c r="E76" s="59" t="s">
        <v>117</v>
      </c>
      <c r="F76" s="59" t="s">
        <v>116</v>
      </c>
      <c r="G76" s="59" t="s">
        <v>117</v>
      </c>
      <c r="H76" s="59" t="s">
        <v>116</v>
      </c>
      <c r="I76" s="59" t="s">
        <v>117</v>
      </c>
    </row>
    <row r="77" spans="1:9" ht="15.75">
      <c r="A77" s="44" t="s">
        <v>2</v>
      </c>
      <c r="B77" s="43" t="s">
        <v>87</v>
      </c>
      <c r="C77" s="44"/>
      <c r="D77" s="45"/>
      <c r="E77" s="45"/>
      <c r="F77" s="45"/>
      <c r="G77" s="45"/>
      <c r="H77" s="45"/>
      <c r="I77" s="45"/>
    </row>
    <row r="78" spans="1:9" ht="15.75">
      <c r="A78" s="44" t="s">
        <v>7</v>
      </c>
      <c r="B78" s="43" t="s">
        <v>93</v>
      </c>
      <c r="C78" s="44"/>
      <c r="D78" s="45"/>
      <c r="E78" s="45"/>
      <c r="F78" s="45"/>
      <c r="G78" s="45"/>
      <c r="H78" s="45"/>
      <c r="I78" s="45"/>
    </row>
    <row r="79" spans="1:9" ht="15.75">
      <c r="A79" s="44"/>
      <c r="B79" s="43" t="s">
        <v>147</v>
      </c>
      <c r="C79" s="44"/>
      <c r="D79" s="45"/>
      <c r="E79" s="45"/>
      <c r="F79" s="45"/>
      <c r="G79" s="45"/>
      <c r="H79" s="45"/>
      <c r="I79" s="45"/>
    </row>
    <row r="80" spans="1:9" ht="15.75">
      <c r="A80" s="44"/>
      <c r="B80" s="43" t="s">
        <v>94</v>
      </c>
      <c r="C80" s="44" t="s">
        <v>90</v>
      </c>
      <c r="D80" s="47"/>
      <c r="E80" s="47">
        <v>144982.97</v>
      </c>
      <c r="F80" s="47">
        <v>880441.56</v>
      </c>
      <c r="G80" s="47">
        <v>880441.56</v>
      </c>
      <c r="H80" s="47">
        <v>803253.9014962845</v>
      </c>
      <c r="I80" s="47">
        <v>803253.9014962845</v>
      </c>
    </row>
    <row r="81" spans="1:9" ht="15.75">
      <c r="A81" s="44"/>
      <c r="B81" s="43" t="s">
        <v>95</v>
      </c>
      <c r="C81" s="44" t="s">
        <v>92</v>
      </c>
      <c r="D81" s="47"/>
      <c r="E81" s="47">
        <v>47.4</v>
      </c>
      <c r="F81" s="47">
        <v>49.4</v>
      </c>
      <c r="G81" s="47">
        <v>49.4</v>
      </c>
      <c r="H81" s="47">
        <v>48.9166838739233</v>
      </c>
      <c r="I81" s="47">
        <v>48.9166838739233</v>
      </c>
    </row>
    <row r="82" spans="1:9" ht="15.75">
      <c r="A82" s="44"/>
      <c r="B82" s="43" t="s">
        <v>96</v>
      </c>
      <c r="C82" s="44" t="s">
        <v>92</v>
      </c>
      <c r="D82" s="47"/>
      <c r="E82" s="47">
        <v>1200.79</v>
      </c>
      <c r="F82" s="47">
        <v>1540.95</v>
      </c>
      <c r="G82" s="47">
        <v>1521.68</v>
      </c>
      <c r="H82" s="47">
        <v>1461.72</v>
      </c>
      <c r="I82" s="47">
        <v>1461.72</v>
      </c>
    </row>
    <row r="83" spans="1:9" ht="20.25">
      <c r="A83" s="737" t="s">
        <v>448</v>
      </c>
      <c r="B83" s="738"/>
      <c r="C83" s="738"/>
      <c r="D83" s="738"/>
      <c r="E83" s="738"/>
      <c r="F83" s="738"/>
      <c r="G83" s="738"/>
      <c r="H83" s="738"/>
      <c r="I83" s="739"/>
    </row>
    <row r="84" spans="1:9" ht="65.25" customHeight="1">
      <c r="A84" s="740" t="s">
        <v>53</v>
      </c>
      <c r="B84" s="740" t="s">
        <v>0</v>
      </c>
      <c r="C84" s="740" t="s">
        <v>83</v>
      </c>
      <c r="D84" s="740" t="s">
        <v>84</v>
      </c>
      <c r="E84" s="740"/>
      <c r="F84" s="740" t="s">
        <v>85</v>
      </c>
      <c r="G84" s="740"/>
      <c r="H84" s="740" t="s">
        <v>86</v>
      </c>
      <c r="I84" s="740"/>
    </row>
    <row r="85" spans="1:9" ht="15.75">
      <c r="A85" s="740"/>
      <c r="B85" s="740"/>
      <c r="C85" s="740"/>
      <c r="D85" s="740">
        <v>2017</v>
      </c>
      <c r="E85" s="740"/>
      <c r="F85" s="740">
        <v>2018</v>
      </c>
      <c r="G85" s="740"/>
      <c r="H85" s="740">
        <v>2019</v>
      </c>
      <c r="I85" s="740"/>
    </row>
    <row r="86" spans="1:9" ht="15.75">
      <c r="A86" s="740"/>
      <c r="B86" s="740"/>
      <c r="C86" s="740"/>
      <c r="D86" s="59" t="s">
        <v>116</v>
      </c>
      <c r="E86" s="59" t="s">
        <v>117</v>
      </c>
      <c r="F86" s="59" t="s">
        <v>116</v>
      </c>
      <c r="G86" s="59" t="s">
        <v>117</v>
      </c>
      <c r="H86" s="59" t="s">
        <v>116</v>
      </c>
      <c r="I86" s="59" t="s">
        <v>117</v>
      </c>
    </row>
    <row r="87" spans="1:9" ht="15.75">
      <c r="A87" s="44" t="s">
        <v>2</v>
      </c>
      <c r="B87" s="43" t="s">
        <v>87</v>
      </c>
      <c r="C87" s="44"/>
      <c r="D87" s="45"/>
      <c r="E87" s="45"/>
      <c r="F87" s="45"/>
      <c r="G87" s="45"/>
      <c r="H87" s="45"/>
      <c r="I87" s="45"/>
    </row>
    <row r="88" spans="1:9" ht="15.75">
      <c r="A88" s="44" t="s">
        <v>7</v>
      </c>
      <c r="B88" s="43" t="s">
        <v>93</v>
      </c>
      <c r="C88" s="44"/>
      <c r="D88" s="45"/>
      <c r="E88" s="45"/>
      <c r="F88" s="45"/>
      <c r="G88" s="45"/>
      <c r="H88" s="45"/>
      <c r="I88" s="45"/>
    </row>
    <row r="89" spans="1:9" ht="15.75">
      <c r="A89" s="44"/>
      <c r="B89" s="43" t="s">
        <v>147</v>
      </c>
      <c r="C89" s="44"/>
      <c r="D89" s="45"/>
      <c r="E89" s="45"/>
      <c r="F89" s="45"/>
      <c r="G89" s="45"/>
      <c r="H89" s="45"/>
      <c r="I89" s="45"/>
    </row>
    <row r="90" spans="1:9" ht="15.75">
      <c r="A90" s="44"/>
      <c r="B90" s="43" t="s">
        <v>94</v>
      </c>
      <c r="C90" s="44" t="s">
        <v>90</v>
      </c>
      <c r="D90" s="47"/>
      <c r="E90" s="47">
        <v>144982.97</v>
      </c>
      <c r="F90" s="47">
        <v>880441.56</v>
      </c>
      <c r="G90" s="47">
        <v>880441.56</v>
      </c>
      <c r="H90" s="47">
        <v>805459.2029389256</v>
      </c>
      <c r="I90" s="47">
        <v>805459.2029389256</v>
      </c>
    </row>
    <row r="91" spans="1:9" ht="15.75">
      <c r="A91" s="44"/>
      <c r="B91" s="43" t="s">
        <v>95</v>
      </c>
      <c r="C91" s="44" t="s">
        <v>92</v>
      </c>
      <c r="D91" s="47"/>
      <c r="E91" s="47">
        <v>47.4</v>
      </c>
      <c r="F91" s="47">
        <v>49.4</v>
      </c>
      <c r="G91" s="47">
        <v>49.4</v>
      </c>
      <c r="H91" s="47">
        <v>48.9166838739233</v>
      </c>
      <c r="I91" s="47">
        <v>48.9166838739233</v>
      </c>
    </row>
    <row r="92" spans="1:9" ht="15.75">
      <c r="A92" s="44"/>
      <c r="B92" s="43" t="s">
        <v>96</v>
      </c>
      <c r="C92" s="44" t="s">
        <v>92</v>
      </c>
      <c r="D92" s="47"/>
      <c r="E92" s="47">
        <v>1200.79</v>
      </c>
      <c r="F92" s="47">
        <v>1540.95</v>
      </c>
      <c r="G92" s="47">
        <v>1521.68</v>
      </c>
      <c r="H92" s="47">
        <v>1465.61</v>
      </c>
      <c r="I92" s="47">
        <v>1465.61</v>
      </c>
    </row>
    <row r="93" spans="1:9" ht="20.25">
      <c r="A93" s="737" t="s">
        <v>258</v>
      </c>
      <c r="B93" s="738"/>
      <c r="C93" s="738"/>
      <c r="D93" s="738"/>
      <c r="E93" s="738"/>
      <c r="F93" s="738"/>
      <c r="G93" s="738"/>
      <c r="H93" s="738"/>
      <c r="I93" s="739"/>
    </row>
    <row r="94" spans="1:9" ht="65.25" customHeight="1">
      <c r="A94" s="740" t="s">
        <v>53</v>
      </c>
      <c r="B94" s="740" t="s">
        <v>0</v>
      </c>
      <c r="C94" s="740" t="s">
        <v>83</v>
      </c>
      <c r="D94" s="740" t="s">
        <v>84</v>
      </c>
      <c r="E94" s="740"/>
      <c r="F94" s="740" t="s">
        <v>85</v>
      </c>
      <c r="G94" s="740"/>
      <c r="H94" s="740" t="s">
        <v>86</v>
      </c>
      <c r="I94" s="740"/>
    </row>
    <row r="95" spans="1:9" ht="15.75">
      <c r="A95" s="740"/>
      <c r="B95" s="740"/>
      <c r="C95" s="740"/>
      <c r="D95" s="740">
        <v>2017</v>
      </c>
      <c r="E95" s="740"/>
      <c r="F95" s="740">
        <v>2018</v>
      </c>
      <c r="G95" s="740"/>
      <c r="H95" s="740">
        <v>2019</v>
      </c>
      <c r="I95" s="740"/>
    </row>
    <row r="96" spans="1:9" ht="15.75">
      <c r="A96" s="740"/>
      <c r="B96" s="740"/>
      <c r="C96" s="740"/>
      <c r="D96" s="59" t="s">
        <v>116</v>
      </c>
      <c r="E96" s="59" t="s">
        <v>117</v>
      </c>
      <c r="F96" s="59" t="s">
        <v>116</v>
      </c>
      <c r="G96" s="59" t="s">
        <v>117</v>
      </c>
      <c r="H96" s="59" t="s">
        <v>116</v>
      </c>
      <c r="I96" s="59" t="s">
        <v>117</v>
      </c>
    </row>
    <row r="97" spans="1:9" ht="15.75">
      <c r="A97" s="44" t="s">
        <v>2</v>
      </c>
      <c r="B97" s="43" t="s">
        <v>87</v>
      </c>
      <c r="C97" s="44"/>
      <c r="D97" s="45"/>
      <c r="E97" s="45"/>
      <c r="F97" s="45"/>
      <c r="G97" s="45"/>
      <c r="H97" s="45"/>
      <c r="I97" s="45"/>
    </row>
    <row r="98" spans="1:9" ht="15.75">
      <c r="A98" s="44" t="s">
        <v>7</v>
      </c>
      <c r="B98" s="43" t="s">
        <v>93</v>
      </c>
      <c r="C98" s="44"/>
      <c r="D98" s="45"/>
      <c r="E98" s="45"/>
      <c r="F98" s="45"/>
      <c r="G98" s="45"/>
      <c r="H98" s="45"/>
      <c r="I98" s="45"/>
    </row>
    <row r="99" spans="1:9" ht="15.75">
      <c r="A99" s="44"/>
      <c r="B99" s="43" t="s">
        <v>147</v>
      </c>
      <c r="C99" s="44"/>
      <c r="D99" s="45"/>
      <c r="E99" s="45"/>
      <c r="F99" s="45"/>
      <c r="G99" s="45"/>
      <c r="H99" s="45"/>
      <c r="I99" s="45"/>
    </row>
    <row r="100" spans="1:9" ht="15.75">
      <c r="A100" s="44"/>
      <c r="B100" s="43" t="s">
        <v>94</v>
      </c>
      <c r="C100" s="44" t="s">
        <v>90</v>
      </c>
      <c r="D100" s="47"/>
      <c r="E100" s="47">
        <v>144982.97</v>
      </c>
      <c r="F100" s="47">
        <v>880441.56</v>
      </c>
      <c r="G100" s="47">
        <v>880441.56</v>
      </c>
      <c r="H100" s="47">
        <v>965013.7735940567</v>
      </c>
      <c r="I100" s="47">
        <v>965013.7735940567</v>
      </c>
    </row>
    <row r="101" spans="1:9" ht="15.75">
      <c r="A101" s="44"/>
      <c r="B101" s="43" t="s">
        <v>95</v>
      </c>
      <c r="C101" s="44" t="s">
        <v>92</v>
      </c>
      <c r="D101" s="47"/>
      <c r="E101" s="47">
        <v>47.4</v>
      </c>
      <c r="F101" s="47">
        <v>49.4</v>
      </c>
      <c r="G101" s="47">
        <v>49.4</v>
      </c>
      <c r="H101" s="47">
        <v>50.876675128722184</v>
      </c>
      <c r="I101" s="47">
        <v>50.876675128722184</v>
      </c>
    </row>
    <row r="102" spans="1:9" ht="15.75">
      <c r="A102" s="44"/>
      <c r="B102" s="43" t="s">
        <v>96</v>
      </c>
      <c r="C102" s="44" t="s">
        <v>92</v>
      </c>
      <c r="D102" s="47"/>
      <c r="E102" s="47">
        <v>1200.79</v>
      </c>
      <c r="F102" s="47">
        <v>1785.73</v>
      </c>
      <c r="G102" s="47">
        <v>1756.82</v>
      </c>
      <c r="H102" s="47">
        <v>1967.63</v>
      </c>
      <c r="I102" s="47">
        <v>1967.63</v>
      </c>
    </row>
    <row r="103" spans="1:9" ht="20.25">
      <c r="A103" s="737" t="s">
        <v>445</v>
      </c>
      <c r="B103" s="738"/>
      <c r="C103" s="738"/>
      <c r="D103" s="738"/>
      <c r="E103" s="738"/>
      <c r="F103" s="738"/>
      <c r="G103" s="738"/>
      <c r="H103" s="738"/>
      <c r="I103" s="739"/>
    </row>
    <row r="104" spans="1:9" ht="65.25" customHeight="1">
      <c r="A104" s="740" t="s">
        <v>53</v>
      </c>
      <c r="B104" s="740" t="s">
        <v>0</v>
      </c>
      <c r="C104" s="740" t="s">
        <v>83</v>
      </c>
      <c r="D104" s="740" t="s">
        <v>84</v>
      </c>
      <c r="E104" s="740"/>
      <c r="F104" s="740" t="s">
        <v>85</v>
      </c>
      <c r="G104" s="740"/>
      <c r="H104" s="740" t="s">
        <v>86</v>
      </c>
      <c r="I104" s="740"/>
    </row>
    <row r="105" spans="1:9" ht="15.75">
      <c r="A105" s="740"/>
      <c r="B105" s="740"/>
      <c r="C105" s="740"/>
      <c r="D105" s="740">
        <v>2017</v>
      </c>
      <c r="E105" s="740"/>
      <c r="F105" s="740">
        <v>2018</v>
      </c>
      <c r="G105" s="740"/>
      <c r="H105" s="740">
        <v>2019</v>
      </c>
      <c r="I105" s="740"/>
    </row>
    <row r="106" spans="1:9" ht="15.75">
      <c r="A106" s="740"/>
      <c r="B106" s="740"/>
      <c r="C106" s="740"/>
      <c r="D106" s="59" t="s">
        <v>116</v>
      </c>
      <c r="E106" s="59" t="s">
        <v>117</v>
      </c>
      <c r="F106" s="59" t="s">
        <v>116</v>
      </c>
      <c r="G106" s="59" t="s">
        <v>117</v>
      </c>
      <c r="H106" s="59" t="s">
        <v>116</v>
      </c>
      <c r="I106" s="59" t="s">
        <v>117</v>
      </c>
    </row>
    <row r="107" spans="1:9" ht="15.75">
      <c r="A107" s="44" t="s">
        <v>2</v>
      </c>
      <c r="B107" s="43" t="s">
        <v>87</v>
      </c>
      <c r="C107" s="44"/>
      <c r="D107" s="45"/>
      <c r="E107" s="45"/>
      <c r="F107" s="45"/>
      <c r="G107" s="45"/>
      <c r="H107" s="45"/>
      <c r="I107" s="45"/>
    </row>
    <row r="108" spans="1:9" ht="15.75">
      <c r="A108" s="44" t="s">
        <v>7</v>
      </c>
      <c r="B108" s="43" t="s">
        <v>93</v>
      </c>
      <c r="C108" s="44"/>
      <c r="D108" s="45"/>
      <c r="E108" s="45"/>
      <c r="F108" s="45"/>
      <c r="G108" s="45"/>
      <c r="H108" s="45"/>
      <c r="I108" s="45"/>
    </row>
    <row r="109" spans="1:9" ht="15.75">
      <c r="A109" s="44"/>
      <c r="B109" s="43" t="s">
        <v>147</v>
      </c>
      <c r="C109" s="44"/>
      <c r="D109" s="45"/>
      <c r="E109" s="45"/>
      <c r="F109" s="45"/>
      <c r="G109" s="45"/>
      <c r="H109" s="45"/>
      <c r="I109" s="45"/>
    </row>
    <row r="110" spans="1:9" ht="15.75">
      <c r="A110" s="44"/>
      <c r="B110" s="43" t="s">
        <v>94</v>
      </c>
      <c r="C110" s="44" t="s">
        <v>90</v>
      </c>
      <c r="D110" s="47"/>
      <c r="E110" s="47">
        <v>144982.97</v>
      </c>
      <c r="F110" s="47">
        <v>880441.56</v>
      </c>
      <c r="G110" s="47">
        <v>880441.56</v>
      </c>
      <c r="H110" s="47">
        <v>803253.9014962845</v>
      </c>
      <c r="I110" s="47">
        <v>803253.9014962845</v>
      </c>
    </row>
    <row r="111" spans="1:9" ht="15.75">
      <c r="A111" s="44"/>
      <c r="B111" s="43" t="s">
        <v>95</v>
      </c>
      <c r="C111" s="44" t="s">
        <v>92</v>
      </c>
      <c r="D111" s="47"/>
      <c r="E111" s="47">
        <v>47.4</v>
      </c>
      <c r="F111" s="47">
        <v>49.4</v>
      </c>
      <c r="G111" s="47">
        <v>49.4</v>
      </c>
      <c r="H111" s="47">
        <v>48.9166838739233</v>
      </c>
      <c r="I111" s="47">
        <v>48.9166838739233</v>
      </c>
    </row>
    <row r="112" spans="1:9" ht="15.75">
      <c r="A112" s="44"/>
      <c r="B112" s="43" t="s">
        <v>96</v>
      </c>
      <c r="C112" s="44" t="s">
        <v>92</v>
      </c>
      <c r="D112" s="47"/>
      <c r="E112" s="47">
        <v>1200.79</v>
      </c>
      <c r="F112" s="47">
        <v>1785.73</v>
      </c>
      <c r="G112" s="47">
        <v>1756.82</v>
      </c>
      <c r="H112" s="47">
        <v>1623.67</v>
      </c>
      <c r="I112" s="47">
        <v>1623.67</v>
      </c>
    </row>
    <row r="113" spans="1:9" ht="20.25">
      <c r="A113" s="737" t="s">
        <v>449</v>
      </c>
      <c r="B113" s="738"/>
      <c r="C113" s="738"/>
      <c r="D113" s="738"/>
      <c r="E113" s="738"/>
      <c r="F113" s="738"/>
      <c r="G113" s="738"/>
      <c r="H113" s="738"/>
      <c r="I113" s="739"/>
    </row>
    <row r="114" spans="1:9" ht="65.25" customHeight="1">
      <c r="A114" s="740" t="s">
        <v>53</v>
      </c>
      <c r="B114" s="740" t="s">
        <v>0</v>
      </c>
      <c r="C114" s="740" t="s">
        <v>83</v>
      </c>
      <c r="D114" s="740" t="s">
        <v>84</v>
      </c>
      <c r="E114" s="740"/>
      <c r="F114" s="740" t="s">
        <v>85</v>
      </c>
      <c r="G114" s="740"/>
      <c r="H114" s="740" t="s">
        <v>86</v>
      </c>
      <c r="I114" s="740"/>
    </row>
    <row r="115" spans="1:9" ht="15.75">
      <c r="A115" s="740"/>
      <c r="B115" s="740"/>
      <c r="C115" s="740"/>
      <c r="D115" s="740">
        <v>2017</v>
      </c>
      <c r="E115" s="740"/>
      <c r="F115" s="740">
        <v>2018</v>
      </c>
      <c r="G115" s="740"/>
      <c r="H115" s="740">
        <v>2019</v>
      </c>
      <c r="I115" s="740"/>
    </row>
    <row r="116" spans="1:9" ht="15.75">
      <c r="A116" s="740"/>
      <c r="B116" s="740"/>
      <c r="C116" s="740"/>
      <c r="D116" s="59" t="s">
        <v>116</v>
      </c>
      <c r="E116" s="59" t="s">
        <v>117</v>
      </c>
      <c r="F116" s="59" t="s">
        <v>116</v>
      </c>
      <c r="G116" s="59" t="s">
        <v>117</v>
      </c>
      <c r="H116" s="59" t="s">
        <v>116</v>
      </c>
      <c r="I116" s="59" t="s">
        <v>117</v>
      </c>
    </row>
    <row r="117" spans="1:9" ht="15.75">
      <c r="A117" s="44" t="s">
        <v>2</v>
      </c>
      <c r="B117" s="43" t="s">
        <v>87</v>
      </c>
      <c r="C117" s="44"/>
      <c r="D117" s="45"/>
      <c r="E117" s="45"/>
      <c r="F117" s="45"/>
      <c r="G117" s="45"/>
      <c r="H117" s="45"/>
      <c r="I117" s="45"/>
    </row>
    <row r="118" spans="1:9" ht="15.75">
      <c r="A118" s="44" t="s">
        <v>7</v>
      </c>
      <c r="B118" s="43" t="s">
        <v>93</v>
      </c>
      <c r="C118" s="44"/>
      <c r="D118" s="45"/>
      <c r="E118" s="45"/>
      <c r="F118" s="45"/>
      <c r="G118" s="45"/>
      <c r="H118" s="45"/>
      <c r="I118" s="45"/>
    </row>
    <row r="119" spans="1:9" ht="15.75">
      <c r="A119" s="44"/>
      <c r="B119" s="43" t="s">
        <v>147</v>
      </c>
      <c r="C119" s="44"/>
      <c r="D119" s="45"/>
      <c r="E119" s="45"/>
      <c r="F119" s="45"/>
      <c r="G119" s="45"/>
      <c r="H119" s="45"/>
      <c r="I119" s="45"/>
    </row>
    <row r="120" spans="1:9" ht="15.75">
      <c r="A120" s="44"/>
      <c r="B120" s="43" t="s">
        <v>94</v>
      </c>
      <c r="C120" s="44" t="s">
        <v>90</v>
      </c>
      <c r="D120" s="47"/>
      <c r="E120" s="47">
        <v>144982.97</v>
      </c>
      <c r="F120" s="47">
        <v>880441.56</v>
      </c>
      <c r="G120" s="47">
        <v>880441.56</v>
      </c>
      <c r="H120" s="47">
        <v>805459.2029389256</v>
      </c>
      <c r="I120" s="47">
        <v>805459.2029389256</v>
      </c>
    </row>
    <row r="121" spans="1:9" ht="15.75">
      <c r="A121" s="44"/>
      <c r="B121" s="43" t="s">
        <v>95</v>
      </c>
      <c r="C121" s="44" t="s">
        <v>92</v>
      </c>
      <c r="D121" s="47"/>
      <c r="E121" s="47">
        <v>47.4</v>
      </c>
      <c r="F121" s="47">
        <v>49.4</v>
      </c>
      <c r="G121" s="47">
        <v>49.4</v>
      </c>
      <c r="H121" s="47">
        <v>48.9166838739233</v>
      </c>
      <c r="I121" s="47">
        <v>48.9166838739233</v>
      </c>
    </row>
    <row r="122" spans="1:9" ht="16.5" thickBot="1">
      <c r="A122" s="44"/>
      <c r="B122" s="43" t="s">
        <v>96</v>
      </c>
      <c r="C122" s="44" t="s">
        <v>92</v>
      </c>
      <c r="D122" s="47"/>
      <c r="E122" s="47">
        <v>1200.79</v>
      </c>
      <c r="F122" s="47">
        <v>1785.73</v>
      </c>
      <c r="G122" s="47">
        <v>1756.82</v>
      </c>
      <c r="H122" s="47">
        <v>1627.98</v>
      </c>
      <c r="I122" s="47">
        <v>1627.98</v>
      </c>
    </row>
    <row r="123" spans="1:9" ht="21" thickBot="1">
      <c r="A123" s="707" t="s">
        <v>259</v>
      </c>
      <c r="B123" s="708"/>
      <c r="C123" s="708"/>
      <c r="D123" s="708"/>
      <c r="E123" s="708"/>
      <c r="F123" s="708"/>
      <c r="G123" s="708"/>
      <c r="H123" s="708"/>
      <c r="I123" s="709"/>
    </row>
    <row r="124" spans="1:9" ht="15.75">
      <c r="A124" s="741" t="s">
        <v>53</v>
      </c>
      <c r="B124" s="744" t="s">
        <v>0</v>
      </c>
      <c r="C124" s="744" t="s">
        <v>83</v>
      </c>
      <c r="D124" s="744" t="s">
        <v>84</v>
      </c>
      <c r="E124" s="744"/>
      <c r="F124" s="744" t="s">
        <v>85</v>
      </c>
      <c r="G124" s="744"/>
      <c r="H124" s="744" t="s">
        <v>86</v>
      </c>
      <c r="I124" s="746"/>
    </row>
    <row r="125" spans="1:9" ht="15.75">
      <c r="A125" s="742"/>
      <c r="B125" s="745"/>
      <c r="C125" s="745"/>
      <c r="D125" s="747">
        <v>2017</v>
      </c>
      <c r="E125" s="748"/>
      <c r="F125" s="747">
        <v>2018</v>
      </c>
      <c r="G125" s="748"/>
      <c r="H125" s="747">
        <v>2019</v>
      </c>
      <c r="I125" s="749"/>
    </row>
    <row r="126" spans="1:9" ht="15.75">
      <c r="A126" s="743"/>
      <c r="B126" s="740"/>
      <c r="C126" s="740"/>
      <c r="D126" s="59" t="s">
        <v>145</v>
      </c>
      <c r="E126" s="59" t="s">
        <v>146</v>
      </c>
      <c r="F126" s="59" t="s">
        <v>145</v>
      </c>
      <c r="G126" s="59" t="s">
        <v>146</v>
      </c>
      <c r="H126" s="59" t="s">
        <v>145</v>
      </c>
      <c r="I126" s="60" t="s">
        <v>146</v>
      </c>
    </row>
    <row r="127" spans="1:9" s="246" customFormat="1" ht="15.75">
      <c r="A127" s="241" t="s">
        <v>2</v>
      </c>
      <c r="B127" s="242" t="s">
        <v>87</v>
      </c>
      <c r="C127" s="243"/>
      <c r="D127" s="244"/>
      <c r="E127" s="244"/>
      <c r="F127" s="244"/>
      <c r="G127" s="244"/>
      <c r="H127" s="244"/>
      <c r="I127" s="245"/>
    </row>
    <row r="128" spans="1:9" s="246" customFormat="1" ht="15.75" hidden="1">
      <c r="A128" s="247" t="s">
        <v>4</v>
      </c>
      <c r="B128" s="248" t="s">
        <v>88</v>
      </c>
      <c r="C128" s="249"/>
      <c r="D128" s="250"/>
      <c r="E128" s="250"/>
      <c r="F128" s="250"/>
      <c r="G128" s="250"/>
      <c r="H128" s="250"/>
      <c r="I128" s="251"/>
    </row>
    <row r="129" spans="1:9" s="246" customFormat="1" ht="78.75" hidden="1">
      <c r="A129" s="247"/>
      <c r="B129" s="248" t="s">
        <v>89</v>
      </c>
      <c r="C129" s="249" t="s">
        <v>90</v>
      </c>
      <c r="D129" s="250"/>
      <c r="E129" s="250"/>
      <c r="F129" s="250"/>
      <c r="G129" s="250"/>
      <c r="H129" s="250"/>
      <c r="I129" s="251"/>
    </row>
    <row r="130" spans="1:9" s="246" customFormat="1" ht="94.5" hidden="1">
      <c r="A130" s="247"/>
      <c r="B130" s="248" t="s">
        <v>91</v>
      </c>
      <c r="C130" s="249" t="s">
        <v>92</v>
      </c>
      <c r="D130" s="250"/>
      <c r="E130" s="250"/>
      <c r="F130" s="250"/>
      <c r="G130" s="250"/>
      <c r="H130" s="250"/>
      <c r="I130" s="251"/>
    </row>
    <row r="131" spans="1:9" s="246" customFormat="1" ht="15.75">
      <c r="A131" s="241" t="s">
        <v>7</v>
      </c>
      <c r="B131" s="242" t="s">
        <v>93</v>
      </c>
      <c r="C131" s="243"/>
      <c r="D131" s="244"/>
      <c r="E131" s="244"/>
      <c r="F131" s="244"/>
      <c r="G131" s="244"/>
      <c r="H131" s="244"/>
      <c r="I131" s="245"/>
    </row>
    <row r="132" spans="1:9" s="246" customFormat="1" ht="15.75">
      <c r="A132" s="241"/>
      <c r="B132" s="242" t="s">
        <v>147</v>
      </c>
      <c r="C132" s="243"/>
      <c r="D132" s="244"/>
      <c r="E132" s="244"/>
      <c r="F132" s="244"/>
      <c r="G132" s="244"/>
      <c r="H132" s="244"/>
      <c r="I132" s="245"/>
    </row>
    <row r="133" spans="1:9" s="246" customFormat="1" ht="15.75">
      <c r="A133" s="241"/>
      <c r="B133" s="242" t="s">
        <v>94</v>
      </c>
      <c r="C133" s="243" t="s">
        <v>90</v>
      </c>
      <c r="D133" s="89">
        <v>144710.78</v>
      </c>
      <c r="E133" s="89">
        <v>144710.78</v>
      </c>
      <c r="F133" s="89">
        <v>148173.84</v>
      </c>
      <c r="G133" s="89">
        <v>148173.84</v>
      </c>
      <c r="H133" s="89">
        <v>267210.85247080005</v>
      </c>
      <c r="I133" s="117">
        <v>267210.85247080005</v>
      </c>
    </row>
    <row r="134" spans="1:9" s="246" customFormat="1" ht="15.75">
      <c r="A134" s="241"/>
      <c r="B134" s="242" t="s">
        <v>95</v>
      </c>
      <c r="C134" s="243" t="s">
        <v>92</v>
      </c>
      <c r="D134" s="89">
        <v>55.21</v>
      </c>
      <c r="E134" s="89">
        <v>55.21</v>
      </c>
      <c r="F134" s="89">
        <v>63.48</v>
      </c>
      <c r="G134" s="89">
        <v>63.48</v>
      </c>
      <c r="H134" s="89">
        <v>69.7361285946461</v>
      </c>
      <c r="I134" s="117">
        <v>69.7361285946461</v>
      </c>
    </row>
    <row r="135" spans="1:9" s="246" customFormat="1" ht="16.5" thickBot="1">
      <c r="A135" s="257"/>
      <c r="B135" s="258" t="s">
        <v>96</v>
      </c>
      <c r="C135" s="259" t="s">
        <v>92</v>
      </c>
      <c r="D135" s="96">
        <v>531.36</v>
      </c>
      <c r="E135" s="96">
        <v>531.36</v>
      </c>
      <c r="F135" s="96">
        <v>577.41</v>
      </c>
      <c r="G135" s="96">
        <v>577.41</v>
      </c>
      <c r="H135" s="96">
        <v>1067.56</v>
      </c>
      <c r="I135" s="131">
        <v>1067.56</v>
      </c>
    </row>
    <row r="136" spans="1:9" ht="21" thickBot="1">
      <c r="A136" s="707" t="s">
        <v>446</v>
      </c>
      <c r="B136" s="708"/>
      <c r="C136" s="708"/>
      <c r="D136" s="708"/>
      <c r="E136" s="708"/>
      <c r="F136" s="708"/>
      <c r="G136" s="708"/>
      <c r="H136" s="708"/>
      <c r="I136" s="709"/>
    </row>
    <row r="137" spans="1:9" ht="15.75">
      <c r="A137" s="741" t="s">
        <v>53</v>
      </c>
      <c r="B137" s="744" t="s">
        <v>0</v>
      </c>
      <c r="C137" s="744" t="s">
        <v>83</v>
      </c>
      <c r="D137" s="744" t="s">
        <v>84</v>
      </c>
      <c r="E137" s="744"/>
      <c r="F137" s="744" t="s">
        <v>85</v>
      </c>
      <c r="G137" s="744"/>
      <c r="H137" s="744" t="s">
        <v>86</v>
      </c>
      <c r="I137" s="746"/>
    </row>
    <row r="138" spans="1:9" ht="15.75">
      <c r="A138" s="742"/>
      <c r="B138" s="745"/>
      <c r="C138" s="745"/>
      <c r="D138" s="747">
        <v>2017</v>
      </c>
      <c r="E138" s="748"/>
      <c r="F138" s="747">
        <v>2018</v>
      </c>
      <c r="G138" s="748"/>
      <c r="H138" s="747">
        <v>2019</v>
      </c>
      <c r="I138" s="749"/>
    </row>
    <row r="139" spans="1:9" ht="15.75">
      <c r="A139" s="743"/>
      <c r="B139" s="740"/>
      <c r="C139" s="740"/>
      <c r="D139" s="59" t="s">
        <v>145</v>
      </c>
      <c r="E139" s="59" t="s">
        <v>146</v>
      </c>
      <c r="F139" s="59" t="s">
        <v>145</v>
      </c>
      <c r="G139" s="59" t="s">
        <v>146</v>
      </c>
      <c r="H139" s="59" t="s">
        <v>145</v>
      </c>
      <c r="I139" s="60" t="s">
        <v>146</v>
      </c>
    </row>
    <row r="140" spans="1:9" s="246" customFormat="1" ht="15.75">
      <c r="A140" s="241" t="s">
        <v>2</v>
      </c>
      <c r="B140" s="242" t="s">
        <v>87</v>
      </c>
      <c r="C140" s="243"/>
      <c r="D140" s="244"/>
      <c r="E140" s="244"/>
      <c r="F140" s="244"/>
      <c r="G140" s="244"/>
      <c r="H140" s="244"/>
      <c r="I140" s="245"/>
    </row>
    <row r="141" spans="1:9" s="246" customFormat="1" ht="15.75" hidden="1">
      <c r="A141" s="247" t="s">
        <v>4</v>
      </c>
      <c r="B141" s="248" t="s">
        <v>88</v>
      </c>
      <c r="C141" s="249"/>
      <c r="D141" s="250"/>
      <c r="E141" s="250"/>
      <c r="F141" s="250"/>
      <c r="G141" s="250"/>
      <c r="H141" s="250"/>
      <c r="I141" s="251"/>
    </row>
    <row r="142" spans="1:9" s="246" customFormat="1" ht="78.75" hidden="1">
      <c r="A142" s="247"/>
      <c r="B142" s="248" t="s">
        <v>89</v>
      </c>
      <c r="C142" s="249" t="s">
        <v>90</v>
      </c>
      <c r="D142" s="250"/>
      <c r="E142" s="250"/>
      <c r="F142" s="250"/>
      <c r="G142" s="250"/>
      <c r="H142" s="250"/>
      <c r="I142" s="251"/>
    </row>
    <row r="143" spans="1:9" s="246" customFormat="1" ht="94.5" hidden="1">
      <c r="A143" s="247"/>
      <c r="B143" s="248" t="s">
        <v>91</v>
      </c>
      <c r="C143" s="249" t="s">
        <v>92</v>
      </c>
      <c r="D143" s="250"/>
      <c r="E143" s="250"/>
      <c r="F143" s="250"/>
      <c r="G143" s="250"/>
      <c r="H143" s="250"/>
      <c r="I143" s="251"/>
    </row>
    <row r="144" spans="1:9" s="246" customFormat="1" ht="15.75">
      <c r="A144" s="241" t="s">
        <v>7</v>
      </c>
      <c r="B144" s="242" t="s">
        <v>93</v>
      </c>
      <c r="C144" s="243"/>
      <c r="D144" s="244"/>
      <c r="E144" s="244"/>
      <c r="F144" s="244"/>
      <c r="G144" s="244"/>
      <c r="H144" s="244"/>
      <c r="I144" s="245"/>
    </row>
    <row r="145" spans="1:9" s="246" customFormat="1" ht="15.75">
      <c r="A145" s="241"/>
      <c r="B145" s="242" t="s">
        <v>147</v>
      </c>
      <c r="C145" s="243"/>
      <c r="D145" s="244"/>
      <c r="E145" s="244"/>
      <c r="F145" s="244"/>
      <c r="G145" s="244"/>
      <c r="H145" s="244"/>
      <c r="I145" s="245"/>
    </row>
    <row r="146" spans="1:9" s="246" customFormat="1" ht="15.75">
      <c r="A146" s="241"/>
      <c r="B146" s="242" t="s">
        <v>94</v>
      </c>
      <c r="C146" s="243" t="s">
        <v>90</v>
      </c>
      <c r="D146" s="89">
        <v>144710.78</v>
      </c>
      <c r="E146" s="89">
        <v>144710.78</v>
      </c>
      <c r="F146" s="89">
        <v>148173.84</v>
      </c>
      <c r="G146" s="89">
        <v>148173.84</v>
      </c>
      <c r="H146" s="89">
        <v>181656.63065779355</v>
      </c>
      <c r="I146" s="117">
        <v>181656.63065779355</v>
      </c>
    </row>
    <row r="147" spans="1:9" s="246" customFormat="1" ht="15.75">
      <c r="A147" s="241"/>
      <c r="B147" s="242" t="s">
        <v>95</v>
      </c>
      <c r="C147" s="243" t="s">
        <v>92</v>
      </c>
      <c r="D147" s="89">
        <v>55.21</v>
      </c>
      <c r="E147" s="89">
        <v>55.21</v>
      </c>
      <c r="F147" s="89">
        <v>63.48</v>
      </c>
      <c r="G147" s="89">
        <v>63.48</v>
      </c>
      <c r="H147" s="89">
        <v>69.41679908121507</v>
      </c>
      <c r="I147" s="117">
        <v>69.41679908121507</v>
      </c>
    </row>
    <row r="148" spans="1:9" s="246" customFormat="1" ht="16.5" thickBot="1">
      <c r="A148" s="257"/>
      <c r="B148" s="258" t="s">
        <v>96</v>
      </c>
      <c r="C148" s="259" t="s">
        <v>92</v>
      </c>
      <c r="D148" s="96">
        <v>531.36</v>
      </c>
      <c r="E148" s="96">
        <v>531.36</v>
      </c>
      <c r="F148" s="96">
        <v>577.41</v>
      </c>
      <c r="G148" s="96">
        <v>577.41</v>
      </c>
      <c r="H148" s="96">
        <v>921.236902542346</v>
      </c>
      <c r="I148" s="131">
        <v>921.236902542346</v>
      </c>
    </row>
    <row r="149" spans="1:9" s="246" customFormat="1" ht="21" thickBot="1">
      <c r="A149" s="707" t="s">
        <v>260</v>
      </c>
      <c r="B149" s="708"/>
      <c r="C149" s="708"/>
      <c r="D149" s="708"/>
      <c r="E149" s="708"/>
      <c r="F149" s="708"/>
      <c r="G149" s="708"/>
      <c r="H149" s="708"/>
      <c r="I149" s="709"/>
    </row>
    <row r="150" spans="1:9" s="246" customFormat="1" ht="15.75">
      <c r="A150" s="780" t="s">
        <v>53</v>
      </c>
      <c r="B150" s="777" t="s">
        <v>0</v>
      </c>
      <c r="C150" s="777" t="s">
        <v>83</v>
      </c>
      <c r="D150" s="777" t="s">
        <v>84</v>
      </c>
      <c r="E150" s="777"/>
      <c r="F150" s="777" t="s">
        <v>85</v>
      </c>
      <c r="G150" s="777"/>
      <c r="H150" s="777" t="s">
        <v>86</v>
      </c>
      <c r="I150" s="786"/>
    </row>
    <row r="151" spans="1:9" s="246" customFormat="1" ht="15.75">
      <c r="A151" s="780"/>
      <c r="B151" s="777"/>
      <c r="C151" s="777"/>
      <c r="D151" s="783">
        <v>2017</v>
      </c>
      <c r="E151" s="784"/>
      <c r="F151" s="783">
        <v>2018</v>
      </c>
      <c r="G151" s="784"/>
      <c r="H151" s="783">
        <v>2019</v>
      </c>
      <c r="I151" s="785"/>
    </row>
    <row r="152" spans="1:9" s="246" customFormat="1" ht="15.75">
      <c r="A152" s="781"/>
      <c r="B152" s="778"/>
      <c r="C152" s="778"/>
      <c r="D152" s="265" t="s">
        <v>145</v>
      </c>
      <c r="E152" s="265" t="s">
        <v>146</v>
      </c>
      <c r="F152" s="265" t="s">
        <v>145</v>
      </c>
      <c r="G152" s="265" t="s">
        <v>146</v>
      </c>
      <c r="H152" s="265" t="s">
        <v>145</v>
      </c>
      <c r="I152" s="266" t="s">
        <v>146</v>
      </c>
    </row>
    <row r="153" spans="1:9" s="246" customFormat="1" ht="15.75">
      <c r="A153" s="241" t="s">
        <v>2</v>
      </c>
      <c r="B153" s="242" t="s">
        <v>87</v>
      </c>
      <c r="C153" s="243"/>
      <c r="D153" s="244"/>
      <c r="E153" s="244"/>
      <c r="F153" s="244"/>
      <c r="G153" s="244"/>
      <c r="H153" s="244"/>
      <c r="I153" s="245"/>
    </row>
    <row r="154" spans="1:9" s="246" customFormat="1" ht="15.75" hidden="1">
      <c r="A154" s="247" t="s">
        <v>4</v>
      </c>
      <c r="B154" s="248" t="s">
        <v>88</v>
      </c>
      <c r="C154" s="249"/>
      <c r="D154" s="250"/>
      <c r="E154" s="250"/>
      <c r="F154" s="250"/>
      <c r="G154" s="250"/>
      <c r="H154" s="250"/>
      <c r="I154" s="251"/>
    </row>
    <row r="155" spans="1:9" s="246" customFormat="1" ht="78.75" hidden="1">
      <c r="A155" s="247"/>
      <c r="B155" s="248" t="s">
        <v>89</v>
      </c>
      <c r="C155" s="249" t="s">
        <v>90</v>
      </c>
      <c r="D155" s="250"/>
      <c r="E155" s="250"/>
      <c r="F155" s="250"/>
      <c r="G155" s="250"/>
      <c r="H155" s="250"/>
      <c r="I155" s="251"/>
    </row>
    <row r="156" spans="1:9" s="246" customFormat="1" ht="94.5" hidden="1">
      <c r="A156" s="247"/>
      <c r="B156" s="248" t="s">
        <v>91</v>
      </c>
      <c r="C156" s="249" t="s">
        <v>92</v>
      </c>
      <c r="D156" s="250"/>
      <c r="E156" s="250"/>
      <c r="F156" s="250"/>
      <c r="G156" s="250"/>
      <c r="H156" s="250"/>
      <c r="I156" s="251"/>
    </row>
    <row r="157" spans="1:9" s="246" customFormat="1" ht="15.75">
      <c r="A157" s="241" t="s">
        <v>7</v>
      </c>
      <c r="B157" s="242" t="s">
        <v>93</v>
      </c>
      <c r="C157" s="243"/>
      <c r="D157" s="244"/>
      <c r="E157" s="244"/>
      <c r="F157" s="244"/>
      <c r="G157" s="244"/>
      <c r="H157" s="244"/>
      <c r="I157" s="245"/>
    </row>
    <row r="158" spans="1:9" s="246" customFormat="1" ht="15.75">
      <c r="A158" s="241"/>
      <c r="B158" s="242" t="s">
        <v>147</v>
      </c>
      <c r="C158" s="243"/>
      <c r="D158" s="244"/>
      <c r="E158" s="244"/>
      <c r="F158" s="244"/>
      <c r="G158" s="244"/>
      <c r="H158" s="244"/>
      <c r="I158" s="245"/>
    </row>
    <row r="159" spans="1:9" s="246" customFormat="1" ht="15.75">
      <c r="A159" s="241"/>
      <c r="B159" s="242" t="s">
        <v>94</v>
      </c>
      <c r="C159" s="243" t="s">
        <v>90</v>
      </c>
      <c r="D159" s="89">
        <v>1082491.77</v>
      </c>
      <c r="E159" s="89">
        <v>1933407.46</v>
      </c>
      <c r="F159" s="89">
        <v>896483.36</v>
      </c>
      <c r="G159" s="89">
        <v>896483.36</v>
      </c>
      <c r="H159" s="89">
        <v>1226104.9338703805</v>
      </c>
      <c r="I159" s="117">
        <v>1226104.9338703805</v>
      </c>
    </row>
    <row r="160" spans="1:9" s="246" customFormat="1" ht="15.75">
      <c r="A160" s="241"/>
      <c r="B160" s="242" t="s">
        <v>95</v>
      </c>
      <c r="C160" s="243" t="s">
        <v>92</v>
      </c>
      <c r="D160" s="89">
        <v>49.41</v>
      </c>
      <c r="E160" s="89">
        <v>49.48</v>
      </c>
      <c r="F160" s="89">
        <v>52.15</v>
      </c>
      <c r="G160" s="89">
        <v>60.46</v>
      </c>
      <c r="H160" s="89">
        <v>91.3154906763163</v>
      </c>
      <c r="I160" s="117">
        <v>91.3154906763163</v>
      </c>
    </row>
    <row r="161" spans="1:9" s="246" customFormat="1" ht="16.5" thickBot="1">
      <c r="A161" s="252"/>
      <c r="B161" s="253" t="s">
        <v>96</v>
      </c>
      <c r="C161" s="254" t="s">
        <v>92</v>
      </c>
      <c r="D161" s="255">
        <v>2127.03</v>
      </c>
      <c r="E161" s="255">
        <v>3761.9</v>
      </c>
      <c r="F161" s="255">
        <v>1808.58</v>
      </c>
      <c r="G161" s="255">
        <v>1816.89</v>
      </c>
      <c r="H161" s="255">
        <v>2524.04</v>
      </c>
      <c r="I161" s="256">
        <v>2524.04</v>
      </c>
    </row>
    <row r="162" spans="1:9" s="246" customFormat="1" ht="21" thickBot="1">
      <c r="A162" s="707" t="s">
        <v>452</v>
      </c>
      <c r="B162" s="708"/>
      <c r="C162" s="708"/>
      <c r="D162" s="708"/>
      <c r="E162" s="708"/>
      <c r="F162" s="708"/>
      <c r="G162" s="708"/>
      <c r="H162" s="708"/>
      <c r="I162" s="709"/>
    </row>
    <row r="163" spans="1:9" s="246" customFormat="1" ht="15.75">
      <c r="A163" s="780" t="s">
        <v>53</v>
      </c>
      <c r="B163" s="777" t="s">
        <v>0</v>
      </c>
      <c r="C163" s="777" t="s">
        <v>83</v>
      </c>
      <c r="D163" s="777" t="s">
        <v>84</v>
      </c>
      <c r="E163" s="777"/>
      <c r="F163" s="777" t="s">
        <v>85</v>
      </c>
      <c r="G163" s="777"/>
      <c r="H163" s="777" t="s">
        <v>86</v>
      </c>
      <c r="I163" s="786"/>
    </row>
    <row r="164" spans="1:9" s="246" customFormat="1" ht="15.75">
      <c r="A164" s="780"/>
      <c r="B164" s="777"/>
      <c r="C164" s="777"/>
      <c r="D164" s="783">
        <v>2017</v>
      </c>
      <c r="E164" s="784"/>
      <c r="F164" s="783">
        <v>2018</v>
      </c>
      <c r="G164" s="784"/>
      <c r="H164" s="783">
        <v>2019</v>
      </c>
      <c r="I164" s="785"/>
    </row>
    <row r="165" spans="1:9" s="246" customFormat="1" ht="15.75">
      <c r="A165" s="781"/>
      <c r="B165" s="778"/>
      <c r="C165" s="778"/>
      <c r="D165" s="265" t="s">
        <v>145</v>
      </c>
      <c r="E165" s="265" t="s">
        <v>146</v>
      </c>
      <c r="F165" s="265" t="s">
        <v>145</v>
      </c>
      <c r="G165" s="265" t="s">
        <v>146</v>
      </c>
      <c r="H165" s="265" t="s">
        <v>145</v>
      </c>
      <c r="I165" s="266" t="s">
        <v>146</v>
      </c>
    </row>
    <row r="166" spans="1:9" s="246" customFormat="1" ht="15.75">
      <c r="A166" s="241" t="s">
        <v>2</v>
      </c>
      <c r="B166" s="242" t="s">
        <v>87</v>
      </c>
      <c r="C166" s="243"/>
      <c r="D166" s="244"/>
      <c r="E166" s="244"/>
      <c r="F166" s="244"/>
      <c r="G166" s="244"/>
      <c r="H166" s="244"/>
      <c r="I166" s="245"/>
    </row>
    <row r="167" spans="1:9" s="246" customFormat="1" ht="15.75" hidden="1">
      <c r="A167" s="247" t="s">
        <v>4</v>
      </c>
      <c r="B167" s="248" t="s">
        <v>88</v>
      </c>
      <c r="C167" s="249"/>
      <c r="D167" s="250"/>
      <c r="E167" s="250"/>
      <c r="F167" s="250"/>
      <c r="G167" s="250"/>
      <c r="H167" s="250"/>
      <c r="I167" s="251"/>
    </row>
    <row r="168" spans="1:9" s="246" customFormat="1" ht="78.75" hidden="1">
      <c r="A168" s="247"/>
      <c r="B168" s="248" t="s">
        <v>89</v>
      </c>
      <c r="C168" s="249" t="s">
        <v>90</v>
      </c>
      <c r="D168" s="250"/>
      <c r="E168" s="250"/>
      <c r="F168" s="250"/>
      <c r="G168" s="250"/>
      <c r="H168" s="250"/>
      <c r="I168" s="251"/>
    </row>
    <row r="169" spans="1:9" s="246" customFormat="1" ht="94.5" hidden="1">
      <c r="A169" s="247"/>
      <c r="B169" s="248" t="s">
        <v>91</v>
      </c>
      <c r="C169" s="249" t="s">
        <v>92</v>
      </c>
      <c r="D169" s="250"/>
      <c r="E169" s="250"/>
      <c r="F169" s="250"/>
      <c r="G169" s="250"/>
      <c r="H169" s="250"/>
      <c r="I169" s="251"/>
    </row>
    <row r="170" spans="1:9" s="246" customFormat="1" ht="15.75">
      <c r="A170" s="241" t="s">
        <v>7</v>
      </c>
      <c r="B170" s="242" t="s">
        <v>93</v>
      </c>
      <c r="C170" s="243"/>
      <c r="D170" s="244"/>
      <c r="E170" s="244"/>
      <c r="F170" s="244"/>
      <c r="G170" s="244"/>
      <c r="H170" s="244"/>
      <c r="I170" s="245"/>
    </row>
    <row r="171" spans="1:9" s="246" customFormat="1" ht="15.75">
      <c r="A171" s="241"/>
      <c r="B171" s="242" t="s">
        <v>147</v>
      </c>
      <c r="C171" s="243"/>
      <c r="D171" s="244"/>
      <c r="E171" s="244"/>
      <c r="F171" s="244"/>
      <c r="G171" s="244"/>
      <c r="H171" s="244"/>
      <c r="I171" s="245"/>
    </row>
    <row r="172" spans="1:9" s="246" customFormat="1" ht="15.75">
      <c r="A172" s="241"/>
      <c r="B172" s="242" t="s">
        <v>94</v>
      </c>
      <c r="C172" s="243" t="s">
        <v>90</v>
      </c>
      <c r="D172" s="89">
        <v>1082491.77</v>
      </c>
      <c r="E172" s="89">
        <v>1933407.46</v>
      </c>
      <c r="F172" s="89">
        <v>896483.36</v>
      </c>
      <c r="G172" s="89">
        <v>896483.36</v>
      </c>
      <c r="H172" s="89" t="s">
        <v>228</v>
      </c>
      <c r="I172" s="117" t="s">
        <v>228</v>
      </c>
    </row>
    <row r="173" spans="1:9" s="246" customFormat="1" ht="15.75">
      <c r="A173" s="241"/>
      <c r="B173" s="242" t="s">
        <v>95</v>
      </c>
      <c r="C173" s="243" t="s">
        <v>92</v>
      </c>
      <c r="D173" s="89">
        <v>49.41</v>
      </c>
      <c r="E173" s="89">
        <v>49.48</v>
      </c>
      <c r="F173" s="89">
        <v>52.15</v>
      </c>
      <c r="G173" s="89">
        <v>60.46</v>
      </c>
      <c r="H173" s="89" t="s">
        <v>228</v>
      </c>
      <c r="I173" s="117" t="s">
        <v>228</v>
      </c>
    </row>
    <row r="174" spans="1:9" s="246" customFormat="1" ht="16.5" thickBot="1">
      <c r="A174" s="252"/>
      <c r="B174" s="253" t="s">
        <v>96</v>
      </c>
      <c r="C174" s="254" t="s">
        <v>92</v>
      </c>
      <c r="D174" s="255">
        <v>2127.03</v>
      </c>
      <c r="E174" s="255">
        <v>3761.9</v>
      </c>
      <c r="F174" s="255">
        <v>1808.58</v>
      </c>
      <c r="G174" s="255">
        <v>1816.89</v>
      </c>
      <c r="H174" s="255" t="s">
        <v>228</v>
      </c>
      <c r="I174" s="256" t="s">
        <v>228</v>
      </c>
    </row>
    <row r="175" spans="1:9" s="246" customFormat="1" ht="21" thickBot="1">
      <c r="A175" s="707" t="s">
        <v>261</v>
      </c>
      <c r="B175" s="708"/>
      <c r="C175" s="708"/>
      <c r="D175" s="708"/>
      <c r="E175" s="708"/>
      <c r="F175" s="708"/>
      <c r="G175" s="708"/>
      <c r="H175" s="708"/>
      <c r="I175" s="709"/>
    </row>
    <row r="176" spans="1:9" s="246" customFormat="1" ht="15.75">
      <c r="A176" s="787" t="s">
        <v>53</v>
      </c>
      <c r="B176" s="779" t="s">
        <v>0</v>
      </c>
      <c r="C176" s="779" t="s">
        <v>83</v>
      </c>
      <c r="D176" s="779" t="s">
        <v>84</v>
      </c>
      <c r="E176" s="779"/>
      <c r="F176" s="779" t="s">
        <v>85</v>
      </c>
      <c r="G176" s="779"/>
      <c r="H176" s="779" t="s">
        <v>86</v>
      </c>
      <c r="I176" s="782"/>
    </row>
    <row r="177" spans="1:9" s="246" customFormat="1" ht="15.75">
      <c r="A177" s="780"/>
      <c r="B177" s="777"/>
      <c r="C177" s="777"/>
      <c r="D177" s="783">
        <v>2017</v>
      </c>
      <c r="E177" s="784"/>
      <c r="F177" s="783">
        <v>2018</v>
      </c>
      <c r="G177" s="784"/>
      <c r="H177" s="783">
        <v>2019</v>
      </c>
      <c r="I177" s="785"/>
    </row>
    <row r="178" spans="1:9" s="246" customFormat="1" ht="15.75">
      <c r="A178" s="781"/>
      <c r="B178" s="778"/>
      <c r="C178" s="778"/>
      <c r="D178" s="265" t="s">
        <v>145</v>
      </c>
      <c r="E178" s="265" t="s">
        <v>146</v>
      </c>
      <c r="F178" s="265" t="s">
        <v>145</v>
      </c>
      <c r="G178" s="265" t="s">
        <v>146</v>
      </c>
      <c r="H178" s="265" t="s">
        <v>145</v>
      </c>
      <c r="I178" s="266" t="s">
        <v>146</v>
      </c>
    </row>
    <row r="179" spans="1:9" s="246" customFormat="1" ht="15.75">
      <c r="A179" s="241" t="s">
        <v>2</v>
      </c>
      <c r="B179" s="242" t="s">
        <v>87</v>
      </c>
      <c r="C179" s="243"/>
      <c r="D179" s="153"/>
      <c r="E179" s="153"/>
      <c r="F179" s="153"/>
      <c r="G179" s="153"/>
      <c r="H179" s="153"/>
      <c r="I179" s="154"/>
    </row>
    <row r="180" spans="1:9" s="246" customFormat="1" ht="15.75" hidden="1">
      <c r="A180" s="247" t="s">
        <v>4</v>
      </c>
      <c r="B180" s="248" t="s">
        <v>88</v>
      </c>
      <c r="C180" s="249"/>
      <c r="D180" s="267"/>
      <c r="E180" s="267"/>
      <c r="F180" s="267"/>
      <c r="G180" s="267"/>
      <c r="H180" s="267"/>
      <c r="I180" s="268"/>
    </row>
    <row r="181" spans="1:9" s="246" customFormat="1" ht="78.75" hidden="1">
      <c r="A181" s="247"/>
      <c r="B181" s="248" t="s">
        <v>89</v>
      </c>
      <c r="C181" s="249" t="s">
        <v>90</v>
      </c>
      <c r="D181" s="267"/>
      <c r="E181" s="267"/>
      <c r="F181" s="267"/>
      <c r="G181" s="267"/>
      <c r="H181" s="267"/>
      <c r="I181" s="268"/>
    </row>
    <row r="182" spans="1:9" s="246" customFormat="1" ht="94.5" hidden="1">
      <c r="A182" s="247"/>
      <c r="B182" s="248" t="s">
        <v>91</v>
      </c>
      <c r="C182" s="249" t="s">
        <v>92</v>
      </c>
      <c r="D182" s="267"/>
      <c r="E182" s="267"/>
      <c r="F182" s="267"/>
      <c r="G182" s="267"/>
      <c r="H182" s="267"/>
      <c r="I182" s="268"/>
    </row>
    <row r="183" spans="1:9" s="246" customFormat="1" ht="15.75">
      <c r="A183" s="241" t="s">
        <v>7</v>
      </c>
      <c r="B183" s="242" t="s">
        <v>93</v>
      </c>
      <c r="C183" s="243"/>
      <c r="D183" s="153"/>
      <c r="E183" s="153"/>
      <c r="F183" s="153"/>
      <c r="G183" s="153"/>
      <c r="H183" s="153"/>
      <c r="I183" s="154"/>
    </row>
    <row r="184" spans="1:9" s="246" customFormat="1" ht="15.75">
      <c r="A184" s="269"/>
      <c r="B184" s="270" t="s">
        <v>147</v>
      </c>
      <c r="C184" s="271"/>
      <c r="D184" s="89"/>
      <c r="E184" s="89"/>
      <c r="F184" s="89"/>
      <c r="G184" s="89"/>
      <c r="H184" s="89"/>
      <c r="I184" s="117"/>
    </row>
    <row r="185" spans="1:9" s="246" customFormat="1" ht="15.75">
      <c r="A185" s="269"/>
      <c r="B185" s="270" t="s">
        <v>94</v>
      </c>
      <c r="C185" s="271" t="s">
        <v>90</v>
      </c>
      <c r="D185" s="89">
        <v>43708.19</v>
      </c>
      <c r="E185" s="89">
        <v>40291.51</v>
      </c>
      <c r="F185" s="89">
        <v>21345.74</v>
      </c>
      <c r="G185" s="89">
        <v>23373.48</v>
      </c>
      <c r="H185" s="89">
        <v>39450.37973112969</v>
      </c>
      <c r="I185" s="117">
        <v>39450.37973112969</v>
      </c>
    </row>
    <row r="186" spans="1:9" s="246" customFormat="1" ht="15.75">
      <c r="A186" s="269"/>
      <c r="B186" s="270" t="s">
        <v>95</v>
      </c>
      <c r="C186" s="271" t="s">
        <v>92</v>
      </c>
      <c r="D186" s="89">
        <v>44.65</v>
      </c>
      <c r="E186" s="89">
        <v>46.23</v>
      </c>
      <c r="F186" s="89">
        <v>2.79</v>
      </c>
      <c r="G186" s="89">
        <v>2.82</v>
      </c>
      <c r="H186" s="89">
        <v>4.10491221209194</v>
      </c>
      <c r="I186" s="117">
        <v>4.10491221209194</v>
      </c>
    </row>
    <row r="187" spans="1:9" s="246" customFormat="1" ht="16.5" thickBot="1">
      <c r="A187" s="272"/>
      <c r="B187" s="273" t="s">
        <v>96</v>
      </c>
      <c r="C187" s="274" t="s">
        <v>92</v>
      </c>
      <c r="D187" s="96">
        <v>128.54</v>
      </c>
      <c r="E187" s="96">
        <v>123.6</v>
      </c>
      <c r="F187" s="96">
        <v>44.55</v>
      </c>
      <c r="G187" s="96">
        <v>48.53</v>
      </c>
      <c r="H187" s="96">
        <v>82.37</v>
      </c>
      <c r="I187" s="131">
        <v>82.37</v>
      </c>
    </row>
    <row r="188" spans="1:9" s="246" customFormat="1" ht="21" thickBot="1">
      <c r="A188" s="707" t="s">
        <v>453</v>
      </c>
      <c r="B188" s="708"/>
      <c r="C188" s="708"/>
      <c r="D188" s="708"/>
      <c r="E188" s="708"/>
      <c r="F188" s="708"/>
      <c r="G188" s="708"/>
      <c r="H188" s="708"/>
      <c r="I188" s="709"/>
    </row>
    <row r="189" spans="1:9" s="246" customFormat="1" ht="15.75">
      <c r="A189" s="787" t="s">
        <v>53</v>
      </c>
      <c r="B189" s="779" t="s">
        <v>0</v>
      </c>
      <c r="C189" s="779" t="s">
        <v>83</v>
      </c>
      <c r="D189" s="779" t="s">
        <v>84</v>
      </c>
      <c r="E189" s="779"/>
      <c r="F189" s="779" t="s">
        <v>85</v>
      </c>
      <c r="G189" s="779"/>
      <c r="H189" s="779" t="s">
        <v>86</v>
      </c>
      <c r="I189" s="782"/>
    </row>
    <row r="190" spans="1:9" s="246" customFormat="1" ht="15.75">
      <c r="A190" s="780"/>
      <c r="B190" s="777"/>
      <c r="C190" s="777"/>
      <c r="D190" s="783">
        <v>2017</v>
      </c>
      <c r="E190" s="784"/>
      <c r="F190" s="783">
        <v>2018</v>
      </c>
      <c r="G190" s="784"/>
      <c r="H190" s="783">
        <v>2019</v>
      </c>
      <c r="I190" s="785"/>
    </row>
    <row r="191" spans="1:9" s="246" customFormat="1" ht="15.75">
      <c r="A191" s="781"/>
      <c r="B191" s="778"/>
      <c r="C191" s="778"/>
      <c r="D191" s="265" t="s">
        <v>145</v>
      </c>
      <c r="E191" s="265" t="s">
        <v>146</v>
      </c>
      <c r="F191" s="265" t="s">
        <v>145</v>
      </c>
      <c r="G191" s="265" t="s">
        <v>146</v>
      </c>
      <c r="H191" s="265" t="s">
        <v>145</v>
      </c>
      <c r="I191" s="266" t="s">
        <v>146</v>
      </c>
    </row>
    <row r="192" spans="1:9" s="246" customFormat="1" ht="15.75">
      <c r="A192" s="241" t="s">
        <v>2</v>
      </c>
      <c r="B192" s="242" t="s">
        <v>87</v>
      </c>
      <c r="C192" s="243"/>
      <c r="D192" s="153"/>
      <c r="E192" s="153"/>
      <c r="F192" s="153"/>
      <c r="G192" s="153"/>
      <c r="H192" s="153"/>
      <c r="I192" s="154"/>
    </row>
    <row r="193" spans="1:9" s="246" customFormat="1" ht="15.75" hidden="1">
      <c r="A193" s="247" t="s">
        <v>4</v>
      </c>
      <c r="B193" s="248" t="s">
        <v>88</v>
      </c>
      <c r="C193" s="249"/>
      <c r="D193" s="267"/>
      <c r="E193" s="267"/>
      <c r="F193" s="267"/>
      <c r="G193" s="267"/>
      <c r="H193" s="267"/>
      <c r="I193" s="268"/>
    </row>
    <row r="194" spans="1:9" s="246" customFormat="1" ht="78.75" hidden="1">
      <c r="A194" s="247"/>
      <c r="B194" s="248" t="s">
        <v>89</v>
      </c>
      <c r="C194" s="249" t="s">
        <v>90</v>
      </c>
      <c r="D194" s="267"/>
      <c r="E194" s="267"/>
      <c r="F194" s="267"/>
      <c r="G194" s="267"/>
      <c r="H194" s="267"/>
      <c r="I194" s="268"/>
    </row>
    <row r="195" spans="1:9" s="246" customFormat="1" ht="94.5" hidden="1">
      <c r="A195" s="247"/>
      <c r="B195" s="248" t="s">
        <v>91</v>
      </c>
      <c r="C195" s="249" t="s">
        <v>92</v>
      </c>
      <c r="D195" s="267"/>
      <c r="E195" s="267"/>
      <c r="F195" s="267"/>
      <c r="G195" s="267"/>
      <c r="H195" s="267"/>
      <c r="I195" s="268"/>
    </row>
    <row r="196" spans="1:9" s="246" customFormat="1" ht="15.75">
      <c r="A196" s="241" t="s">
        <v>7</v>
      </c>
      <c r="B196" s="242" t="s">
        <v>93</v>
      </c>
      <c r="C196" s="243"/>
      <c r="D196" s="153"/>
      <c r="E196" s="153"/>
      <c r="F196" s="153"/>
      <c r="G196" s="153"/>
      <c r="H196" s="153"/>
      <c r="I196" s="154"/>
    </row>
    <row r="197" spans="1:9" s="246" customFormat="1" ht="15.75">
      <c r="A197" s="269"/>
      <c r="B197" s="270" t="s">
        <v>147</v>
      </c>
      <c r="C197" s="271"/>
      <c r="D197" s="89"/>
      <c r="E197" s="89"/>
      <c r="F197" s="89"/>
      <c r="G197" s="89"/>
      <c r="H197" s="89"/>
      <c r="I197" s="117"/>
    </row>
    <row r="198" spans="1:9" s="246" customFormat="1" ht="15.75">
      <c r="A198" s="269"/>
      <c r="B198" s="270" t="s">
        <v>94</v>
      </c>
      <c r="C198" s="271" t="s">
        <v>90</v>
      </c>
      <c r="D198" s="89">
        <v>43708.19</v>
      </c>
      <c r="E198" s="89">
        <v>40291.51</v>
      </c>
      <c r="F198" s="89">
        <v>21345.74</v>
      </c>
      <c r="G198" s="89">
        <v>23373.48</v>
      </c>
      <c r="H198" s="89">
        <v>491474.0048486585</v>
      </c>
      <c r="I198" s="117">
        <v>491474.0048486585</v>
      </c>
    </row>
    <row r="199" spans="1:9" s="246" customFormat="1" ht="15.75">
      <c r="A199" s="269"/>
      <c r="B199" s="270" t="s">
        <v>95</v>
      </c>
      <c r="C199" s="271" t="s">
        <v>92</v>
      </c>
      <c r="D199" s="89">
        <v>44.65</v>
      </c>
      <c r="E199" s="89">
        <v>46.23</v>
      </c>
      <c r="F199" s="89">
        <v>2.79</v>
      </c>
      <c r="G199" s="89">
        <v>2.82</v>
      </c>
      <c r="H199" s="89">
        <v>88.75</v>
      </c>
      <c r="I199" s="117">
        <v>88.75</v>
      </c>
    </row>
    <row r="200" spans="1:9" s="246" customFormat="1" ht="16.5" thickBot="1">
      <c r="A200" s="272"/>
      <c r="B200" s="273" t="s">
        <v>96</v>
      </c>
      <c r="C200" s="274" t="s">
        <v>92</v>
      </c>
      <c r="D200" s="96">
        <v>128.54</v>
      </c>
      <c r="E200" s="96">
        <v>123.6</v>
      </c>
      <c r="F200" s="96">
        <v>44.55</v>
      </c>
      <c r="G200" s="96">
        <v>48.53</v>
      </c>
      <c r="H200" s="96">
        <v>1050.54</v>
      </c>
      <c r="I200" s="131">
        <v>1050.54</v>
      </c>
    </row>
    <row r="201" spans="1:9" ht="21" thickBot="1">
      <c r="A201" s="704" t="s">
        <v>175</v>
      </c>
      <c r="B201" s="705"/>
      <c r="C201" s="705"/>
      <c r="D201" s="705"/>
      <c r="E201" s="705"/>
      <c r="F201" s="705"/>
      <c r="G201" s="705"/>
      <c r="H201" s="705"/>
      <c r="I201" s="706"/>
    </row>
    <row r="202" spans="1:9" s="173" customFormat="1" ht="21" thickBot="1">
      <c r="A202" s="707" t="s">
        <v>176</v>
      </c>
      <c r="B202" s="708"/>
      <c r="C202" s="708"/>
      <c r="D202" s="708"/>
      <c r="E202" s="708"/>
      <c r="F202" s="708"/>
      <c r="G202" s="708"/>
      <c r="H202" s="708"/>
      <c r="I202" s="709"/>
    </row>
    <row r="203" spans="1:9" s="173" customFormat="1" ht="15.75">
      <c r="A203" s="759" t="s">
        <v>53</v>
      </c>
      <c r="B203" s="761" t="s">
        <v>0</v>
      </c>
      <c r="C203" s="761" t="s">
        <v>83</v>
      </c>
      <c r="D203" s="761" t="s">
        <v>84</v>
      </c>
      <c r="E203" s="761"/>
      <c r="F203" s="761" t="s">
        <v>85</v>
      </c>
      <c r="G203" s="761"/>
      <c r="H203" s="761" t="s">
        <v>86</v>
      </c>
      <c r="I203" s="767"/>
    </row>
    <row r="204" spans="1:9" s="173" customFormat="1" ht="15.75">
      <c r="A204" s="759"/>
      <c r="B204" s="761"/>
      <c r="C204" s="761"/>
      <c r="D204" s="754">
        <v>2017</v>
      </c>
      <c r="E204" s="755"/>
      <c r="F204" s="754">
        <v>2018</v>
      </c>
      <c r="G204" s="755"/>
      <c r="H204" s="754">
        <v>2019</v>
      </c>
      <c r="I204" s="756"/>
    </row>
    <row r="205" spans="1:9" s="173" customFormat="1" ht="15.75">
      <c r="A205" s="760"/>
      <c r="B205" s="762"/>
      <c r="C205" s="762"/>
      <c r="D205" s="101" t="s">
        <v>145</v>
      </c>
      <c r="E205" s="101" t="s">
        <v>146</v>
      </c>
      <c r="F205" s="101" t="s">
        <v>145</v>
      </c>
      <c r="G205" s="101" t="s">
        <v>146</v>
      </c>
      <c r="H205" s="101" t="s">
        <v>145</v>
      </c>
      <c r="I205" s="174" t="s">
        <v>146</v>
      </c>
    </row>
    <row r="206" spans="1:9" s="173" customFormat="1" ht="15.75">
      <c r="A206" s="42" t="s">
        <v>2</v>
      </c>
      <c r="B206" s="43" t="s">
        <v>87</v>
      </c>
      <c r="C206" s="44"/>
      <c r="D206" s="45"/>
      <c r="E206" s="45"/>
      <c r="F206" s="45"/>
      <c r="G206" s="45"/>
      <c r="H206" s="45"/>
      <c r="I206" s="46"/>
    </row>
    <row r="207" spans="1:9" s="173" customFormat="1" ht="15.75" hidden="1">
      <c r="A207" s="42" t="s">
        <v>4</v>
      </c>
      <c r="B207" s="43" t="s">
        <v>88</v>
      </c>
      <c r="C207" s="44"/>
      <c r="D207" s="45"/>
      <c r="E207" s="45"/>
      <c r="F207" s="45"/>
      <c r="G207" s="45"/>
      <c r="H207" s="45"/>
      <c r="I207" s="46"/>
    </row>
    <row r="208" spans="1:9" s="173" customFormat="1" ht="78.75" hidden="1">
      <c r="A208" s="42"/>
      <c r="B208" s="43" t="s">
        <v>89</v>
      </c>
      <c r="C208" s="44" t="s">
        <v>90</v>
      </c>
      <c r="D208" s="45"/>
      <c r="E208" s="45"/>
      <c r="F208" s="45"/>
      <c r="G208" s="45"/>
      <c r="H208" s="45"/>
      <c r="I208" s="46"/>
    </row>
    <row r="209" spans="1:9" s="173" customFormat="1" ht="94.5" hidden="1">
      <c r="A209" s="42"/>
      <c r="B209" s="43" t="s">
        <v>91</v>
      </c>
      <c r="C209" s="44" t="s">
        <v>92</v>
      </c>
      <c r="D209" s="45"/>
      <c r="E209" s="45"/>
      <c r="F209" s="45"/>
      <c r="G209" s="45"/>
      <c r="H209" s="45"/>
      <c r="I209" s="46"/>
    </row>
    <row r="210" spans="1:9" s="173" customFormat="1" ht="15.75">
      <c r="A210" s="42" t="s">
        <v>7</v>
      </c>
      <c r="B210" s="43" t="s">
        <v>93</v>
      </c>
      <c r="C210" s="44"/>
      <c r="D210" s="45"/>
      <c r="E210" s="45"/>
      <c r="F210" s="45"/>
      <c r="G210" s="45"/>
      <c r="H210" s="45"/>
      <c r="I210" s="46"/>
    </row>
    <row r="211" spans="1:9" s="173" customFormat="1" ht="15.75">
      <c r="A211" s="42"/>
      <c r="B211" s="43" t="s">
        <v>147</v>
      </c>
      <c r="C211" s="44"/>
      <c r="D211" s="45"/>
      <c r="E211" s="45"/>
      <c r="F211" s="45"/>
      <c r="G211" s="45"/>
      <c r="H211" s="45"/>
      <c r="I211" s="46"/>
    </row>
    <row r="212" spans="1:9" s="173" customFormat="1" ht="15.75">
      <c r="A212" s="42"/>
      <c r="B212" s="43" t="s">
        <v>94</v>
      </c>
      <c r="C212" s="44" t="s">
        <v>90</v>
      </c>
      <c r="D212" s="47">
        <v>117236.69</v>
      </c>
      <c r="E212" s="47">
        <v>117236.69</v>
      </c>
      <c r="F212" s="47">
        <v>116963.60194856426</v>
      </c>
      <c r="G212" s="47">
        <v>116963.60194856426</v>
      </c>
      <c r="H212" s="51">
        <v>209328.2</v>
      </c>
      <c r="I212" s="51">
        <v>209328.2</v>
      </c>
    </row>
    <row r="213" spans="1:9" s="173" customFormat="1" ht="15.75">
      <c r="A213" s="42"/>
      <c r="B213" s="43" t="s">
        <v>95</v>
      </c>
      <c r="C213" s="44" t="s">
        <v>92</v>
      </c>
      <c r="D213" s="47">
        <v>22.56</v>
      </c>
      <c r="E213" s="47">
        <v>22.56</v>
      </c>
      <c r="F213" s="47">
        <v>24.36</v>
      </c>
      <c r="G213" s="47">
        <v>24.36</v>
      </c>
      <c r="H213" s="47">
        <v>21.19</v>
      </c>
      <c r="I213" s="51">
        <v>21.19</v>
      </c>
    </row>
    <row r="214" spans="1:9" s="173" customFormat="1" ht="16.5" thickBot="1">
      <c r="A214" s="175"/>
      <c r="B214" s="176" t="s">
        <v>96</v>
      </c>
      <c r="C214" s="177" t="s">
        <v>92</v>
      </c>
      <c r="D214" s="178">
        <v>183.89</v>
      </c>
      <c r="E214" s="178">
        <v>183.89</v>
      </c>
      <c r="F214" s="178">
        <v>185.3</v>
      </c>
      <c r="G214" s="178">
        <v>185.31</v>
      </c>
      <c r="H214" s="178">
        <v>287.15</v>
      </c>
      <c r="I214" s="179">
        <v>287.15</v>
      </c>
    </row>
    <row r="215" spans="1:9" s="173" customFormat="1" ht="21" thickBot="1">
      <c r="A215" s="707" t="s">
        <v>179</v>
      </c>
      <c r="B215" s="708"/>
      <c r="C215" s="708"/>
      <c r="D215" s="708"/>
      <c r="E215" s="708"/>
      <c r="F215" s="708"/>
      <c r="G215" s="708"/>
      <c r="H215" s="708"/>
      <c r="I215" s="709"/>
    </row>
    <row r="216" spans="1:9" s="173" customFormat="1" ht="15.75">
      <c r="A216" s="759" t="s">
        <v>53</v>
      </c>
      <c r="B216" s="761" t="s">
        <v>0</v>
      </c>
      <c r="C216" s="761" t="s">
        <v>83</v>
      </c>
      <c r="D216" s="761" t="s">
        <v>84</v>
      </c>
      <c r="E216" s="761"/>
      <c r="F216" s="761" t="s">
        <v>85</v>
      </c>
      <c r="G216" s="761"/>
      <c r="H216" s="761" t="s">
        <v>86</v>
      </c>
      <c r="I216" s="767"/>
    </row>
    <row r="217" spans="1:9" s="173" customFormat="1" ht="15.75">
      <c r="A217" s="759"/>
      <c r="B217" s="761"/>
      <c r="C217" s="761"/>
      <c r="D217" s="754">
        <v>2017</v>
      </c>
      <c r="E217" s="755"/>
      <c r="F217" s="754">
        <v>2018</v>
      </c>
      <c r="G217" s="755"/>
      <c r="H217" s="754">
        <v>2019</v>
      </c>
      <c r="I217" s="756"/>
    </row>
    <row r="218" spans="1:9" s="173" customFormat="1" ht="15.75">
      <c r="A218" s="760"/>
      <c r="B218" s="762"/>
      <c r="C218" s="762"/>
      <c r="D218" s="101" t="s">
        <v>145</v>
      </c>
      <c r="E218" s="101" t="s">
        <v>146</v>
      </c>
      <c r="F218" s="101" t="s">
        <v>145</v>
      </c>
      <c r="G218" s="101" t="s">
        <v>146</v>
      </c>
      <c r="H218" s="101" t="s">
        <v>145</v>
      </c>
      <c r="I218" s="174" t="s">
        <v>146</v>
      </c>
    </row>
    <row r="219" spans="1:9" s="173" customFormat="1" ht="15.75">
      <c r="A219" s="42" t="s">
        <v>2</v>
      </c>
      <c r="B219" s="43" t="s">
        <v>87</v>
      </c>
      <c r="C219" s="44"/>
      <c r="D219" s="45"/>
      <c r="E219" s="45"/>
      <c r="F219" s="45"/>
      <c r="G219" s="45"/>
      <c r="H219" s="45"/>
      <c r="I219" s="46"/>
    </row>
    <row r="220" spans="1:9" s="173" customFormat="1" ht="15.75" hidden="1">
      <c r="A220" s="42" t="s">
        <v>4</v>
      </c>
      <c r="B220" s="43" t="s">
        <v>88</v>
      </c>
      <c r="C220" s="44"/>
      <c r="D220" s="45"/>
      <c r="E220" s="45"/>
      <c r="F220" s="45"/>
      <c r="G220" s="45"/>
      <c r="H220" s="45"/>
      <c r="I220" s="46"/>
    </row>
    <row r="221" spans="1:9" s="173" customFormat="1" ht="78.75" hidden="1">
      <c r="A221" s="42"/>
      <c r="B221" s="43" t="s">
        <v>89</v>
      </c>
      <c r="C221" s="44" t="s">
        <v>90</v>
      </c>
      <c r="D221" s="45"/>
      <c r="E221" s="45"/>
      <c r="F221" s="45"/>
      <c r="G221" s="45"/>
      <c r="H221" s="45"/>
      <c r="I221" s="46"/>
    </row>
    <row r="222" spans="1:9" s="173" customFormat="1" ht="94.5" hidden="1">
      <c r="A222" s="42"/>
      <c r="B222" s="43" t="s">
        <v>91</v>
      </c>
      <c r="C222" s="44" t="s">
        <v>92</v>
      </c>
      <c r="D222" s="45"/>
      <c r="E222" s="45"/>
      <c r="F222" s="45"/>
      <c r="G222" s="45"/>
      <c r="H222" s="45"/>
      <c r="I222" s="46"/>
    </row>
    <row r="223" spans="1:9" s="173" customFormat="1" ht="15.75">
      <c r="A223" s="42" t="s">
        <v>7</v>
      </c>
      <c r="B223" s="43" t="s">
        <v>93</v>
      </c>
      <c r="C223" s="44"/>
      <c r="D223" s="45"/>
      <c r="E223" s="45"/>
      <c r="F223" s="45"/>
      <c r="G223" s="45"/>
      <c r="H223" s="45"/>
      <c r="I223" s="46"/>
    </row>
    <row r="224" spans="1:9" s="173" customFormat="1" ht="15.75">
      <c r="A224" s="42"/>
      <c r="B224" s="43" t="s">
        <v>147</v>
      </c>
      <c r="C224" s="44"/>
      <c r="D224" s="45"/>
      <c r="E224" s="45"/>
      <c r="F224" s="45"/>
      <c r="G224" s="45"/>
      <c r="H224" s="45"/>
      <c r="I224" s="46"/>
    </row>
    <row r="225" spans="1:9" s="173" customFormat="1" ht="15.75">
      <c r="A225" s="42"/>
      <c r="B225" s="43" t="s">
        <v>94</v>
      </c>
      <c r="C225" s="44" t="s">
        <v>90</v>
      </c>
      <c r="D225" s="47">
        <v>357228.67</v>
      </c>
      <c r="E225" s="47">
        <v>357228.67</v>
      </c>
      <c r="F225" s="47">
        <v>317178.24</v>
      </c>
      <c r="G225" s="47">
        <v>317178.24</v>
      </c>
      <c r="H225" s="47">
        <v>533774.47</v>
      </c>
      <c r="I225" s="47">
        <v>533774.47</v>
      </c>
    </row>
    <row r="226" spans="1:9" s="173" customFormat="1" ht="15.75">
      <c r="A226" s="42"/>
      <c r="B226" s="43" t="s">
        <v>95</v>
      </c>
      <c r="C226" s="44" t="s">
        <v>92</v>
      </c>
      <c r="D226" s="47">
        <v>7.19</v>
      </c>
      <c r="E226" s="47">
        <v>7.19</v>
      </c>
      <c r="F226" s="47">
        <v>8.15</v>
      </c>
      <c r="G226" s="47">
        <v>8.15</v>
      </c>
      <c r="H226" s="47">
        <v>7.24</v>
      </c>
      <c r="I226" s="51">
        <v>7.24</v>
      </c>
    </row>
    <row r="227" spans="1:9" s="173" customFormat="1" ht="16.5" thickBot="1">
      <c r="A227" s="175"/>
      <c r="B227" s="176" t="s">
        <v>96</v>
      </c>
      <c r="C227" s="177" t="s">
        <v>92</v>
      </c>
      <c r="D227" s="178">
        <v>1058.66</v>
      </c>
      <c r="E227" s="178">
        <v>1058.66</v>
      </c>
      <c r="F227" s="178">
        <v>941.89</v>
      </c>
      <c r="G227" s="178">
        <v>941.89</v>
      </c>
      <c r="H227" s="178">
        <v>1576.79</v>
      </c>
      <c r="I227" s="179">
        <v>1576.79</v>
      </c>
    </row>
    <row r="228" spans="1:9" s="173" customFormat="1" ht="21" thickBot="1">
      <c r="A228" s="707" t="s">
        <v>328</v>
      </c>
      <c r="B228" s="708"/>
      <c r="C228" s="708"/>
      <c r="D228" s="708"/>
      <c r="E228" s="708"/>
      <c r="F228" s="708"/>
      <c r="G228" s="708"/>
      <c r="H228" s="708"/>
      <c r="I228" s="709"/>
    </row>
    <row r="229" spans="1:9" s="173" customFormat="1" ht="15.75">
      <c r="A229" s="759" t="s">
        <v>53</v>
      </c>
      <c r="B229" s="761" t="s">
        <v>0</v>
      </c>
      <c r="C229" s="761" t="s">
        <v>83</v>
      </c>
      <c r="D229" s="761" t="s">
        <v>84</v>
      </c>
      <c r="E229" s="761"/>
      <c r="F229" s="761" t="s">
        <v>85</v>
      </c>
      <c r="G229" s="761"/>
      <c r="H229" s="761" t="s">
        <v>86</v>
      </c>
      <c r="I229" s="767"/>
    </row>
    <row r="230" spans="1:9" s="173" customFormat="1" ht="15.75">
      <c r="A230" s="759"/>
      <c r="B230" s="761"/>
      <c r="C230" s="761"/>
      <c r="D230" s="754">
        <v>2017</v>
      </c>
      <c r="E230" s="755"/>
      <c r="F230" s="754">
        <v>2018</v>
      </c>
      <c r="G230" s="755"/>
      <c r="H230" s="754">
        <v>2019</v>
      </c>
      <c r="I230" s="756"/>
    </row>
    <row r="231" spans="1:9" s="173" customFormat="1" ht="15.75">
      <c r="A231" s="760"/>
      <c r="B231" s="762"/>
      <c r="C231" s="762"/>
      <c r="D231" s="101" t="s">
        <v>145</v>
      </c>
      <c r="E231" s="101" t="s">
        <v>146</v>
      </c>
      <c r="F231" s="101" t="s">
        <v>145</v>
      </c>
      <c r="G231" s="101" t="s">
        <v>146</v>
      </c>
      <c r="H231" s="101" t="s">
        <v>145</v>
      </c>
      <c r="I231" s="174" t="s">
        <v>146</v>
      </c>
    </row>
    <row r="232" spans="1:9" s="173" customFormat="1" ht="15.75">
      <c r="A232" s="42" t="s">
        <v>2</v>
      </c>
      <c r="B232" s="43" t="s">
        <v>87</v>
      </c>
      <c r="C232" s="44"/>
      <c r="D232" s="45"/>
      <c r="E232" s="45"/>
      <c r="F232" s="45"/>
      <c r="G232" s="45"/>
      <c r="H232" s="45"/>
      <c r="I232" s="46"/>
    </row>
    <row r="233" spans="1:9" s="173" customFormat="1" ht="15.75" hidden="1">
      <c r="A233" s="42" t="s">
        <v>4</v>
      </c>
      <c r="B233" s="43" t="s">
        <v>88</v>
      </c>
      <c r="C233" s="44"/>
      <c r="D233" s="45"/>
      <c r="E233" s="45"/>
      <c r="F233" s="45"/>
      <c r="G233" s="45"/>
      <c r="H233" s="45"/>
      <c r="I233" s="46"/>
    </row>
    <row r="234" spans="1:9" s="173" customFormat="1" ht="78.75" hidden="1">
      <c r="A234" s="42"/>
      <c r="B234" s="43" t="s">
        <v>89</v>
      </c>
      <c r="C234" s="44" t="s">
        <v>90</v>
      </c>
      <c r="D234" s="45"/>
      <c r="E234" s="45"/>
      <c r="F234" s="45"/>
      <c r="G234" s="45"/>
      <c r="H234" s="45"/>
      <c r="I234" s="46"/>
    </row>
    <row r="235" spans="1:9" s="173" customFormat="1" ht="94.5" hidden="1">
      <c r="A235" s="42"/>
      <c r="B235" s="43" t="s">
        <v>91</v>
      </c>
      <c r="C235" s="44" t="s">
        <v>92</v>
      </c>
      <c r="D235" s="45"/>
      <c r="E235" s="45"/>
      <c r="F235" s="45"/>
      <c r="G235" s="45"/>
      <c r="H235" s="45"/>
      <c r="I235" s="46"/>
    </row>
    <row r="236" spans="1:9" s="173" customFormat="1" ht="15.75">
      <c r="A236" s="42" t="s">
        <v>7</v>
      </c>
      <c r="B236" s="43" t="s">
        <v>93</v>
      </c>
      <c r="C236" s="44"/>
      <c r="D236" s="45"/>
      <c r="E236" s="45"/>
      <c r="F236" s="45"/>
      <c r="G236" s="45"/>
      <c r="H236" s="45"/>
      <c r="I236" s="46"/>
    </row>
    <row r="237" spans="1:9" s="173" customFormat="1" ht="15.75">
      <c r="A237" s="42"/>
      <c r="B237" s="43" t="s">
        <v>147</v>
      </c>
      <c r="C237" s="44"/>
      <c r="D237" s="45"/>
      <c r="E237" s="45"/>
      <c r="F237" s="45"/>
      <c r="G237" s="45"/>
      <c r="H237" s="45"/>
      <c r="I237" s="46"/>
    </row>
    <row r="238" spans="1:9" s="173" customFormat="1" ht="15.75">
      <c r="A238" s="42"/>
      <c r="B238" s="43" t="s">
        <v>94</v>
      </c>
      <c r="C238" s="44" t="s">
        <v>90</v>
      </c>
      <c r="D238" s="47">
        <v>357228.67</v>
      </c>
      <c r="E238" s="47">
        <v>357228.67</v>
      </c>
      <c r="F238" s="47">
        <v>317178.24</v>
      </c>
      <c r="G238" s="47">
        <v>317178.24</v>
      </c>
      <c r="H238" s="47">
        <v>50761.59</v>
      </c>
      <c r="I238" s="47">
        <v>50761.59</v>
      </c>
    </row>
    <row r="239" spans="1:9" s="173" customFormat="1" ht="15.75">
      <c r="A239" s="42"/>
      <c r="B239" s="43" t="s">
        <v>95</v>
      </c>
      <c r="C239" s="44" t="s">
        <v>92</v>
      </c>
      <c r="D239" s="47">
        <v>7.19</v>
      </c>
      <c r="E239" s="47">
        <v>7.19</v>
      </c>
      <c r="F239" s="47">
        <v>8.15</v>
      </c>
      <c r="G239" s="47">
        <v>8.15</v>
      </c>
      <c r="H239" s="47">
        <v>2.32</v>
      </c>
      <c r="I239" s="51">
        <v>2.32</v>
      </c>
    </row>
    <row r="240" spans="1:9" s="173" customFormat="1" ht="16.5" thickBot="1">
      <c r="A240" s="175"/>
      <c r="B240" s="176" t="s">
        <v>96</v>
      </c>
      <c r="C240" s="177" t="s">
        <v>92</v>
      </c>
      <c r="D240" s="178">
        <v>1058.66</v>
      </c>
      <c r="E240" s="178">
        <v>1058.66</v>
      </c>
      <c r="F240" s="178">
        <v>941.89</v>
      </c>
      <c r="G240" s="178">
        <v>941.89</v>
      </c>
      <c r="H240" s="178">
        <v>134.25</v>
      </c>
      <c r="I240" s="179">
        <v>134.25</v>
      </c>
    </row>
    <row r="241" spans="1:9" s="173" customFormat="1" ht="21" thickBot="1">
      <c r="A241" s="707" t="s">
        <v>180</v>
      </c>
      <c r="B241" s="708"/>
      <c r="C241" s="708"/>
      <c r="D241" s="708"/>
      <c r="E241" s="708"/>
      <c r="F241" s="708"/>
      <c r="G241" s="708"/>
      <c r="H241" s="708"/>
      <c r="I241" s="709"/>
    </row>
    <row r="242" spans="1:9" s="173" customFormat="1" ht="15.75">
      <c r="A242" s="766" t="s">
        <v>53</v>
      </c>
      <c r="B242" s="757" t="s">
        <v>0</v>
      </c>
      <c r="C242" s="757" t="s">
        <v>83</v>
      </c>
      <c r="D242" s="757" t="s">
        <v>84</v>
      </c>
      <c r="E242" s="757"/>
      <c r="F242" s="757" t="s">
        <v>85</v>
      </c>
      <c r="G242" s="757"/>
      <c r="H242" s="757" t="s">
        <v>86</v>
      </c>
      <c r="I242" s="758"/>
    </row>
    <row r="243" spans="1:9" s="173" customFormat="1" ht="15.75">
      <c r="A243" s="759"/>
      <c r="B243" s="761"/>
      <c r="C243" s="761"/>
      <c r="D243" s="754">
        <v>2017</v>
      </c>
      <c r="E243" s="755"/>
      <c r="F243" s="754">
        <v>2018</v>
      </c>
      <c r="G243" s="755"/>
      <c r="H243" s="754">
        <v>2019</v>
      </c>
      <c r="I243" s="756"/>
    </row>
    <row r="244" spans="1:9" s="173" customFormat="1" ht="15.75">
      <c r="A244" s="760"/>
      <c r="B244" s="762"/>
      <c r="C244" s="762"/>
      <c r="D244" s="101" t="s">
        <v>145</v>
      </c>
      <c r="E244" s="101" t="s">
        <v>146</v>
      </c>
      <c r="F244" s="101" t="s">
        <v>145</v>
      </c>
      <c r="G244" s="101" t="s">
        <v>146</v>
      </c>
      <c r="H244" s="101" t="s">
        <v>145</v>
      </c>
      <c r="I244" s="174" t="s">
        <v>146</v>
      </c>
    </row>
    <row r="245" spans="1:9" s="173" customFormat="1" ht="15.75">
      <c r="A245" s="42" t="s">
        <v>2</v>
      </c>
      <c r="B245" s="43" t="s">
        <v>87</v>
      </c>
      <c r="C245" s="44"/>
      <c r="D245" s="45"/>
      <c r="E245" s="45"/>
      <c r="F245" s="45"/>
      <c r="G245" s="45"/>
      <c r="H245" s="45"/>
      <c r="I245" s="46"/>
    </row>
    <row r="246" spans="1:9" s="173" customFormat="1" ht="15.75" hidden="1">
      <c r="A246" s="42" t="s">
        <v>4</v>
      </c>
      <c r="B246" s="43" t="s">
        <v>88</v>
      </c>
      <c r="C246" s="44"/>
      <c r="D246" s="45"/>
      <c r="E246" s="45"/>
      <c r="F246" s="45"/>
      <c r="G246" s="45"/>
      <c r="H246" s="45"/>
      <c r="I246" s="46"/>
    </row>
    <row r="247" spans="1:9" s="173" customFormat="1" ht="78.75" hidden="1">
      <c r="A247" s="42"/>
      <c r="B247" s="43" t="s">
        <v>89</v>
      </c>
      <c r="C247" s="44" t="s">
        <v>90</v>
      </c>
      <c r="D247" s="45"/>
      <c r="E247" s="45"/>
      <c r="F247" s="45"/>
      <c r="G247" s="45"/>
      <c r="H247" s="45"/>
      <c r="I247" s="46"/>
    </row>
    <row r="248" spans="1:9" s="173" customFormat="1" ht="94.5" hidden="1">
      <c r="A248" s="42"/>
      <c r="B248" s="43" t="s">
        <v>91</v>
      </c>
      <c r="C248" s="44" t="s">
        <v>92</v>
      </c>
      <c r="D248" s="45"/>
      <c r="E248" s="45"/>
      <c r="F248" s="45"/>
      <c r="G248" s="45"/>
      <c r="H248" s="45"/>
      <c r="I248" s="46"/>
    </row>
    <row r="249" spans="1:9" s="173" customFormat="1" ht="15.75">
      <c r="A249" s="42" t="s">
        <v>7</v>
      </c>
      <c r="B249" s="43" t="s">
        <v>93</v>
      </c>
      <c r="C249" s="44"/>
      <c r="D249" s="45"/>
      <c r="E249" s="45"/>
      <c r="F249" s="45"/>
      <c r="G249" s="45"/>
      <c r="H249" s="45"/>
      <c r="I249" s="46"/>
    </row>
    <row r="250" spans="1:9" s="173" customFormat="1" ht="15.75">
      <c r="A250" s="42"/>
      <c r="B250" s="43" t="s">
        <v>147</v>
      </c>
      <c r="C250" s="44"/>
      <c r="D250" s="45"/>
      <c r="E250" s="45"/>
      <c r="F250" s="45"/>
      <c r="G250" s="45"/>
      <c r="H250" s="45"/>
      <c r="I250" s="46"/>
    </row>
    <row r="251" spans="1:9" s="173" customFormat="1" ht="15.75">
      <c r="A251" s="42"/>
      <c r="B251" s="43" t="s">
        <v>94</v>
      </c>
      <c r="C251" s="44" t="s">
        <v>90</v>
      </c>
      <c r="D251" s="47">
        <v>797502.2</v>
      </c>
      <c r="E251" s="47">
        <v>797502.2</v>
      </c>
      <c r="F251" s="47">
        <v>835828.71</v>
      </c>
      <c r="G251" s="47">
        <v>835828.71</v>
      </c>
      <c r="H251" s="47">
        <v>974456</v>
      </c>
      <c r="I251" s="51">
        <v>974456</v>
      </c>
    </row>
    <row r="252" spans="1:9" s="173" customFormat="1" ht="15.75">
      <c r="A252" s="42"/>
      <c r="B252" s="43" t="s">
        <v>95</v>
      </c>
      <c r="C252" s="44" t="s">
        <v>92</v>
      </c>
      <c r="D252" s="47">
        <v>20.4</v>
      </c>
      <c r="E252" s="47">
        <v>21.83</v>
      </c>
      <c r="F252" s="47">
        <v>24.4</v>
      </c>
      <c r="G252" s="47">
        <v>25.37</v>
      </c>
      <c r="H252" s="47">
        <v>29.3</v>
      </c>
      <c r="I252" s="51">
        <v>29.3</v>
      </c>
    </row>
    <row r="253" spans="1:9" s="173" customFormat="1" ht="16.5" thickBot="1">
      <c r="A253" s="48"/>
      <c r="B253" s="49" t="s">
        <v>96</v>
      </c>
      <c r="C253" s="50" t="s">
        <v>92</v>
      </c>
      <c r="D253" s="55">
        <v>1875.87</v>
      </c>
      <c r="E253" s="55">
        <v>1877.3</v>
      </c>
      <c r="F253" s="55">
        <v>1943.66</v>
      </c>
      <c r="G253" s="55">
        <v>1944.63</v>
      </c>
      <c r="H253" s="55">
        <v>2237.58</v>
      </c>
      <c r="I253" s="56">
        <v>2237.58</v>
      </c>
    </row>
    <row r="254" spans="1:9" ht="21" thickBot="1">
      <c r="A254" s="704" t="s">
        <v>210</v>
      </c>
      <c r="B254" s="705"/>
      <c r="C254" s="705"/>
      <c r="D254" s="705"/>
      <c r="E254" s="705"/>
      <c r="F254" s="705"/>
      <c r="G254" s="705"/>
      <c r="H254" s="705"/>
      <c r="I254" s="706"/>
    </row>
    <row r="255" spans="1:9" ht="21" thickBot="1">
      <c r="A255" s="707" t="s">
        <v>207</v>
      </c>
      <c r="B255" s="708"/>
      <c r="C255" s="708"/>
      <c r="D255" s="708"/>
      <c r="E255" s="708"/>
      <c r="F255" s="708"/>
      <c r="G255" s="708"/>
      <c r="H255" s="708"/>
      <c r="I255" s="709"/>
    </row>
    <row r="256" spans="1:9" ht="15.75" customHeight="1">
      <c r="A256" s="741" t="s">
        <v>53</v>
      </c>
      <c r="B256" s="744" t="s">
        <v>0</v>
      </c>
      <c r="C256" s="744" t="s">
        <v>83</v>
      </c>
      <c r="D256" s="744" t="s">
        <v>85</v>
      </c>
      <c r="E256" s="744"/>
      <c r="F256" s="744" t="s">
        <v>85</v>
      </c>
      <c r="G256" s="744"/>
      <c r="H256" s="744" t="s">
        <v>86</v>
      </c>
      <c r="I256" s="746"/>
    </row>
    <row r="257" spans="1:9" ht="15.75">
      <c r="A257" s="742"/>
      <c r="B257" s="745"/>
      <c r="C257" s="745"/>
      <c r="D257" s="747">
        <v>2017</v>
      </c>
      <c r="E257" s="748"/>
      <c r="F257" s="747">
        <v>2018</v>
      </c>
      <c r="G257" s="748"/>
      <c r="H257" s="747">
        <v>2019</v>
      </c>
      <c r="I257" s="749"/>
    </row>
    <row r="258" spans="1:9" ht="15.75">
      <c r="A258" s="743"/>
      <c r="B258" s="740"/>
      <c r="C258" s="740"/>
      <c r="D258" s="59" t="s">
        <v>145</v>
      </c>
      <c r="E258" s="59" t="s">
        <v>146</v>
      </c>
      <c r="F258" s="59" t="s">
        <v>145</v>
      </c>
      <c r="G258" s="59" t="s">
        <v>146</v>
      </c>
      <c r="H258" s="59" t="s">
        <v>145</v>
      </c>
      <c r="I258" s="60" t="s">
        <v>146</v>
      </c>
    </row>
    <row r="259" spans="1:9" ht="15.75">
      <c r="A259" s="42" t="s">
        <v>2</v>
      </c>
      <c r="B259" s="43" t="s">
        <v>87</v>
      </c>
      <c r="C259" s="44"/>
      <c r="D259" s="45"/>
      <c r="E259" s="45"/>
      <c r="F259" s="45"/>
      <c r="G259" s="45"/>
      <c r="H259" s="45"/>
      <c r="I259" s="46"/>
    </row>
    <row r="260" spans="1:9" ht="15.75">
      <c r="A260" s="61" t="s">
        <v>4</v>
      </c>
      <c r="B260" s="62" t="s">
        <v>88</v>
      </c>
      <c r="C260" s="63"/>
      <c r="D260" s="64"/>
      <c r="E260" s="64"/>
      <c r="F260" s="64"/>
      <c r="G260" s="64"/>
      <c r="H260" s="64"/>
      <c r="I260" s="65"/>
    </row>
    <row r="261" spans="1:9" ht="78.75" customHeight="1" hidden="1">
      <c r="A261" s="61"/>
      <c r="B261" s="62" t="s">
        <v>89</v>
      </c>
      <c r="C261" s="63" t="s">
        <v>90</v>
      </c>
      <c r="D261" s="64"/>
      <c r="E261" s="64"/>
      <c r="F261" s="64"/>
      <c r="G261" s="64"/>
      <c r="H261" s="64"/>
      <c r="I261" s="65"/>
    </row>
    <row r="262" spans="1:9" ht="94.5" customHeight="1" hidden="1">
      <c r="A262" s="61"/>
      <c r="B262" s="62" t="s">
        <v>91</v>
      </c>
      <c r="C262" s="63" t="s">
        <v>92</v>
      </c>
      <c r="D262" s="64"/>
      <c r="E262" s="64"/>
      <c r="F262" s="64"/>
      <c r="G262" s="64"/>
      <c r="H262" s="64"/>
      <c r="I262" s="65"/>
    </row>
    <row r="263" spans="1:9" ht="15.75">
      <c r="A263" s="42" t="s">
        <v>7</v>
      </c>
      <c r="B263" s="43" t="s">
        <v>93</v>
      </c>
      <c r="C263" s="44"/>
      <c r="D263" s="45"/>
      <c r="E263" s="45"/>
      <c r="F263" s="45"/>
      <c r="G263" s="45"/>
      <c r="H263" s="45"/>
      <c r="I263" s="46"/>
    </row>
    <row r="264" spans="1:9" ht="15.75">
      <c r="A264" s="52"/>
      <c r="B264" s="227" t="s">
        <v>211</v>
      </c>
      <c r="C264" s="54"/>
      <c r="D264" s="57"/>
      <c r="E264" s="57"/>
      <c r="F264" s="57"/>
      <c r="G264" s="57"/>
      <c r="H264" s="57"/>
      <c r="I264" s="58"/>
    </row>
    <row r="265" spans="1:9" ht="15.75">
      <c r="A265" s="42"/>
      <c r="B265" s="43" t="s">
        <v>147</v>
      </c>
      <c r="C265" s="44"/>
      <c r="D265" s="45"/>
      <c r="E265" s="45"/>
      <c r="F265" s="45"/>
      <c r="G265" s="45"/>
      <c r="H265" s="45"/>
      <c r="I265" s="46"/>
    </row>
    <row r="266" spans="1:9" ht="15.75">
      <c r="A266" s="42"/>
      <c r="B266" s="43" t="s">
        <v>94</v>
      </c>
      <c r="C266" s="44" t="s">
        <v>90</v>
      </c>
      <c r="D266" s="47">
        <v>468220.45</v>
      </c>
      <c r="E266" s="47">
        <v>468220.45</v>
      </c>
      <c r="F266" s="47">
        <v>454700.25</v>
      </c>
      <c r="G266" s="47">
        <v>459307.71</v>
      </c>
      <c r="H266" s="47">
        <v>290696.94</v>
      </c>
      <c r="I266" s="51">
        <v>264050.75</v>
      </c>
    </row>
    <row r="267" spans="1:9" ht="15.75">
      <c r="A267" s="42"/>
      <c r="B267" s="43" t="s">
        <v>95</v>
      </c>
      <c r="C267" s="44" t="s">
        <v>92</v>
      </c>
      <c r="D267" s="47">
        <v>30.51</v>
      </c>
      <c r="E267" s="47">
        <v>31.92</v>
      </c>
      <c r="F267" s="47">
        <v>33.7</v>
      </c>
      <c r="G267" s="47">
        <v>35.92</v>
      </c>
      <c r="H267" s="47">
        <v>39.62</v>
      </c>
      <c r="I267" s="51">
        <v>39.62</v>
      </c>
    </row>
    <row r="268" spans="1:9" ht="15.75">
      <c r="A268" s="175"/>
      <c r="B268" s="176" t="s">
        <v>96</v>
      </c>
      <c r="C268" s="177" t="s">
        <v>92</v>
      </c>
      <c r="D268" s="47">
        <v>770</v>
      </c>
      <c r="E268" s="47">
        <v>770</v>
      </c>
      <c r="F268" s="47">
        <v>750</v>
      </c>
      <c r="G268" s="47">
        <v>760</v>
      </c>
      <c r="H268" s="178">
        <v>756</v>
      </c>
      <c r="I268" s="179">
        <v>757</v>
      </c>
    </row>
    <row r="269" spans="1:9" ht="15.75">
      <c r="A269" s="42"/>
      <c r="B269" s="228" t="s">
        <v>212</v>
      </c>
      <c r="C269" s="44"/>
      <c r="D269" s="45"/>
      <c r="E269" s="45"/>
      <c r="F269" s="45"/>
      <c r="G269" s="45"/>
      <c r="H269" s="45"/>
      <c r="I269" s="46"/>
    </row>
    <row r="270" spans="1:9" ht="15.75">
      <c r="A270" s="42"/>
      <c r="B270" s="43" t="s">
        <v>147</v>
      </c>
      <c r="C270" s="44"/>
      <c r="D270" s="45"/>
      <c r="E270" s="45"/>
      <c r="F270" s="45"/>
      <c r="G270" s="45"/>
      <c r="H270" s="45"/>
      <c r="I270" s="46"/>
    </row>
    <row r="271" spans="1:9" ht="15.75">
      <c r="A271" s="42"/>
      <c r="B271" s="43" t="s">
        <v>94</v>
      </c>
      <c r="C271" s="44" t="s">
        <v>90</v>
      </c>
      <c r="D271" s="47">
        <v>551925.1</v>
      </c>
      <c r="E271" s="47">
        <v>551925.1</v>
      </c>
      <c r="F271" s="47">
        <v>538454.08</v>
      </c>
      <c r="G271" s="47">
        <v>543257.82</v>
      </c>
      <c r="H271" s="47">
        <v>315365.73</v>
      </c>
      <c r="I271" s="51">
        <v>366253.6</v>
      </c>
    </row>
    <row r="272" spans="1:9" ht="15.75">
      <c r="A272" s="42"/>
      <c r="B272" s="43" t="s">
        <v>95</v>
      </c>
      <c r="C272" s="44" t="s">
        <v>92</v>
      </c>
      <c r="D272" s="47">
        <v>30.51</v>
      </c>
      <c r="E272" s="47">
        <v>31.92</v>
      </c>
      <c r="F272" s="47">
        <v>33.7</v>
      </c>
      <c r="G272" s="47">
        <v>35.92</v>
      </c>
      <c r="H272" s="47">
        <v>38.54</v>
      </c>
      <c r="I272" s="51">
        <v>38.54</v>
      </c>
    </row>
    <row r="273" spans="1:9" ht="16.5" thickBot="1">
      <c r="A273" s="48"/>
      <c r="B273" s="49" t="s">
        <v>96</v>
      </c>
      <c r="C273" s="50" t="s">
        <v>92</v>
      </c>
      <c r="D273" s="55">
        <v>900</v>
      </c>
      <c r="E273" s="55">
        <v>900</v>
      </c>
      <c r="F273" s="55">
        <v>900</v>
      </c>
      <c r="G273" s="55">
        <v>910</v>
      </c>
      <c r="H273" s="55">
        <v>919</v>
      </c>
      <c r="I273" s="56">
        <v>919</v>
      </c>
    </row>
    <row r="274" spans="1:9" ht="21" thickBot="1">
      <c r="A274" s="704" t="s">
        <v>213</v>
      </c>
      <c r="B274" s="705"/>
      <c r="C274" s="705"/>
      <c r="D274" s="705"/>
      <c r="E274" s="705"/>
      <c r="F274" s="705"/>
      <c r="G274" s="705"/>
      <c r="H274" s="705"/>
      <c r="I274" s="706"/>
    </row>
    <row r="275" spans="1:9" ht="21" thickBot="1">
      <c r="A275" s="707" t="s">
        <v>214</v>
      </c>
      <c r="B275" s="708"/>
      <c r="C275" s="708"/>
      <c r="D275" s="708"/>
      <c r="E275" s="708"/>
      <c r="F275" s="708"/>
      <c r="G275" s="708"/>
      <c r="H275" s="708"/>
      <c r="I275" s="709"/>
    </row>
    <row r="276" spans="1:9" ht="15.75">
      <c r="A276" s="759" t="s">
        <v>53</v>
      </c>
      <c r="B276" s="761" t="s">
        <v>0</v>
      </c>
      <c r="C276" s="761" t="s">
        <v>83</v>
      </c>
      <c r="D276" s="761" t="s">
        <v>84</v>
      </c>
      <c r="E276" s="761"/>
      <c r="F276" s="761" t="s">
        <v>85</v>
      </c>
      <c r="G276" s="761"/>
      <c r="H276" s="761" t="s">
        <v>86</v>
      </c>
      <c r="I276" s="767"/>
    </row>
    <row r="277" spans="1:9" ht="15.75">
      <c r="A277" s="759"/>
      <c r="B277" s="761"/>
      <c r="C277" s="761"/>
      <c r="D277" s="754">
        <v>2017</v>
      </c>
      <c r="E277" s="755"/>
      <c r="F277" s="754">
        <v>2018</v>
      </c>
      <c r="G277" s="755"/>
      <c r="H277" s="754">
        <v>2019</v>
      </c>
      <c r="I277" s="756"/>
    </row>
    <row r="278" spans="1:9" ht="15.75">
      <c r="A278" s="760"/>
      <c r="B278" s="762"/>
      <c r="C278" s="762"/>
      <c r="D278" s="101" t="s">
        <v>145</v>
      </c>
      <c r="E278" s="101" t="s">
        <v>146</v>
      </c>
      <c r="F278" s="101" t="s">
        <v>145</v>
      </c>
      <c r="G278" s="101" t="s">
        <v>146</v>
      </c>
      <c r="H278" s="101" t="s">
        <v>145</v>
      </c>
      <c r="I278" s="174" t="s">
        <v>146</v>
      </c>
    </row>
    <row r="279" spans="1:9" ht="15.75">
      <c r="A279" s="42" t="s">
        <v>2</v>
      </c>
      <c r="B279" s="43" t="s">
        <v>87</v>
      </c>
      <c r="C279" s="44"/>
      <c r="D279" s="45"/>
      <c r="E279" s="45"/>
      <c r="F279" s="45"/>
      <c r="G279" s="45"/>
      <c r="H279" s="45"/>
      <c r="I279" s="46"/>
    </row>
    <row r="280" spans="1:9" ht="15.75" hidden="1">
      <c r="A280" s="42" t="s">
        <v>4</v>
      </c>
      <c r="B280" s="43" t="s">
        <v>88</v>
      </c>
      <c r="C280" s="44"/>
      <c r="D280" s="45"/>
      <c r="E280" s="45"/>
      <c r="F280" s="45"/>
      <c r="G280" s="45"/>
      <c r="H280" s="45"/>
      <c r="I280" s="46"/>
    </row>
    <row r="281" spans="1:9" ht="78.75" hidden="1">
      <c r="A281" s="42"/>
      <c r="B281" s="43" t="s">
        <v>89</v>
      </c>
      <c r="C281" s="44" t="s">
        <v>90</v>
      </c>
      <c r="D281" s="45"/>
      <c r="E281" s="45"/>
      <c r="F281" s="45"/>
      <c r="G281" s="45"/>
      <c r="H281" s="45"/>
      <c r="I281" s="46"/>
    </row>
    <row r="282" spans="1:9" ht="94.5" hidden="1">
      <c r="A282" s="42"/>
      <c r="B282" s="43" t="s">
        <v>91</v>
      </c>
      <c r="C282" s="44" t="s">
        <v>92</v>
      </c>
      <c r="D282" s="45"/>
      <c r="E282" s="45"/>
      <c r="F282" s="45"/>
      <c r="G282" s="45"/>
      <c r="H282" s="45"/>
      <c r="I282" s="46"/>
    </row>
    <row r="283" spans="1:9" ht="15.75">
      <c r="A283" s="42" t="s">
        <v>7</v>
      </c>
      <c r="B283" s="43" t="s">
        <v>93</v>
      </c>
      <c r="C283" s="44"/>
      <c r="D283" s="45"/>
      <c r="E283" s="45"/>
      <c r="F283" s="45"/>
      <c r="G283" s="45"/>
      <c r="H283" s="45"/>
      <c r="I283" s="46"/>
    </row>
    <row r="284" spans="1:9" ht="15.75">
      <c r="A284" s="42"/>
      <c r="B284" s="43" t="s">
        <v>147</v>
      </c>
      <c r="C284" s="44"/>
      <c r="D284" s="45"/>
      <c r="E284" s="45"/>
      <c r="F284" s="45"/>
      <c r="G284" s="45"/>
      <c r="H284" s="45"/>
      <c r="I284" s="46"/>
    </row>
    <row r="285" spans="1:9" ht="15.75">
      <c r="A285" s="42"/>
      <c r="B285" s="43" t="s">
        <v>94</v>
      </c>
      <c r="C285" s="44" t="s">
        <v>90</v>
      </c>
      <c r="D285" s="47">
        <v>553714.22</v>
      </c>
      <c r="E285" s="47">
        <v>553714.22</v>
      </c>
      <c r="F285" s="47">
        <v>624440.38</v>
      </c>
      <c r="G285" s="47">
        <v>624440.38</v>
      </c>
      <c r="H285" s="47">
        <v>2801784.0586501285</v>
      </c>
      <c r="I285" s="51">
        <v>2801784.0586501285</v>
      </c>
    </row>
    <row r="286" spans="1:9" ht="15.75">
      <c r="A286" s="42"/>
      <c r="B286" s="43" t="s">
        <v>95</v>
      </c>
      <c r="C286" s="44" t="s">
        <v>92</v>
      </c>
      <c r="D286" s="47">
        <v>681.7</v>
      </c>
      <c r="E286" s="47">
        <v>706.7</v>
      </c>
      <c r="F286" s="47">
        <v>73.55</v>
      </c>
      <c r="G286" s="47">
        <v>76.54</v>
      </c>
      <c r="H286" s="47">
        <v>79.12716763005781</v>
      </c>
      <c r="I286" s="51">
        <v>81.96461064987446</v>
      </c>
    </row>
    <row r="287" spans="1:9" ht="16.5" thickBot="1">
      <c r="A287" s="42"/>
      <c r="B287" s="43" t="s">
        <v>96</v>
      </c>
      <c r="C287" s="44" t="s">
        <v>92</v>
      </c>
      <c r="D287" s="47">
        <v>975.94</v>
      </c>
      <c r="E287" s="47">
        <v>1117.59</v>
      </c>
      <c r="F287" s="47">
        <v>1135.56</v>
      </c>
      <c r="G287" s="47">
        <v>1298.37</v>
      </c>
      <c r="H287" s="47">
        <v>4797.094326625089</v>
      </c>
      <c r="I287" s="51">
        <v>5704.816039648862</v>
      </c>
    </row>
    <row r="288" spans="1:9" ht="21" thickBot="1">
      <c r="A288" s="707" t="s">
        <v>223</v>
      </c>
      <c r="B288" s="708"/>
      <c r="C288" s="708"/>
      <c r="D288" s="708"/>
      <c r="E288" s="708"/>
      <c r="F288" s="708"/>
      <c r="G288" s="708"/>
      <c r="H288" s="708"/>
      <c r="I288" s="709"/>
    </row>
    <row r="289" spans="1:9" ht="15.75">
      <c r="A289" s="759" t="s">
        <v>53</v>
      </c>
      <c r="B289" s="761" t="s">
        <v>0</v>
      </c>
      <c r="C289" s="761" t="s">
        <v>83</v>
      </c>
      <c r="D289" s="761" t="s">
        <v>84</v>
      </c>
      <c r="E289" s="761"/>
      <c r="F289" s="761" t="s">
        <v>85</v>
      </c>
      <c r="G289" s="761"/>
      <c r="H289" s="761" t="s">
        <v>86</v>
      </c>
      <c r="I289" s="767"/>
    </row>
    <row r="290" spans="1:9" ht="15.75">
      <c r="A290" s="759"/>
      <c r="B290" s="761"/>
      <c r="C290" s="761"/>
      <c r="D290" s="754">
        <v>2017</v>
      </c>
      <c r="E290" s="755"/>
      <c r="F290" s="754">
        <v>2018</v>
      </c>
      <c r="G290" s="755"/>
      <c r="H290" s="754">
        <v>2019</v>
      </c>
      <c r="I290" s="756"/>
    </row>
    <row r="291" spans="1:9" ht="15.75">
      <c r="A291" s="760"/>
      <c r="B291" s="762"/>
      <c r="C291" s="762"/>
      <c r="D291" s="101" t="s">
        <v>145</v>
      </c>
      <c r="E291" s="101" t="s">
        <v>146</v>
      </c>
      <c r="F291" s="101" t="s">
        <v>145</v>
      </c>
      <c r="G291" s="101" t="s">
        <v>146</v>
      </c>
      <c r="H291" s="101" t="s">
        <v>145</v>
      </c>
      <c r="I291" s="174" t="s">
        <v>146</v>
      </c>
    </row>
    <row r="292" spans="1:9" ht="15.75">
      <c r="A292" s="42" t="s">
        <v>2</v>
      </c>
      <c r="B292" s="43" t="s">
        <v>87</v>
      </c>
      <c r="C292" s="44"/>
      <c r="D292" s="45"/>
      <c r="E292" s="45"/>
      <c r="F292" s="45"/>
      <c r="G292" s="45"/>
      <c r="H292" s="45"/>
      <c r="I292" s="46"/>
    </row>
    <row r="293" spans="1:9" ht="15.75" hidden="1">
      <c r="A293" s="42" t="s">
        <v>4</v>
      </c>
      <c r="B293" s="43" t="s">
        <v>88</v>
      </c>
      <c r="C293" s="44"/>
      <c r="D293" s="45"/>
      <c r="E293" s="45"/>
      <c r="F293" s="45"/>
      <c r="G293" s="45"/>
      <c r="H293" s="45"/>
      <c r="I293" s="46"/>
    </row>
    <row r="294" spans="1:9" ht="78.75" hidden="1">
      <c r="A294" s="42"/>
      <c r="B294" s="43" t="s">
        <v>89</v>
      </c>
      <c r="C294" s="44" t="s">
        <v>90</v>
      </c>
      <c r="D294" s="45"/>
      <c r="E294" s="45"/>
      <c r="F294" s="45"/>
      <c r="G294" s="45"/>
      <c r="H294" s="45"/>
      <c r="I294" s="46"/>
    </row>
    <row r="295" spans="1:9" ht="94.5" hidden="1">
      <c r="A295" s="42"/>
      <c r="B295" s="43" t="s">
        <v>91</v>
      </c>
      <c r="C295" s="44" t="s">
        <v>92</v>
      </c>
      <c r="D295" s="45"/>
      <c r="E295" s="45"/>
      <c r="F295" s="45"/>
      <c r="G295" s="45"/>
      <c r="H295" s="45"/>
      <c r="I295" s="46"/>
    </row>
    <row r="296" spans="1:9" ht="15.75">
      <c r="A296" s="42" t="s">
        <v>7</v>
      </c>
      <c r="B296" s="43" t="s">
        <v>93</v>
      </c>
      <c r="C296" s="44"/>
      <c r="D296" s="45"/>
      <c r="E296" s="45"/>
      <c r="F296" s="45"/>
      <c r="G296" s="45"/>
      <c r="H296" s="45"/>
      <c r="I296" s="46"/>
    </row>
    <row r="297" spans="1:9" ht="15.75">
      <c r="A297" s="42"/>
      <c r="B297" s="43" t="s">
        <v>147</v>
      </c>
      <c r="C297" s="44"/>
      <c r="D297" s="45"/>
      <c r="E297" s="45"/>
      <c r="F297" s="45"/>
      <c r="G297" s="45"/>
      <c r="H297" s="45"/>
      <c r="I297" s="46"/>
    </row>
    <row r="298" spans="1:9" ht="15.75">
      <c r="A298" s="42"/>
      <c r="B298" s="43" t="s">
        <v>94</v>
      </c>
      <c r="C298" s="44" t="s">
        <v>90</v>
      </c>
      <c r="D298" s="47">
        <v>258588.33</v>
      </c>
      <c r="E298" s="47">
        <v>258588.33</v>
      </c>
      <c r="F298" s="47">
        <v>642302.56</v>
      </c>
      <c r="G298" s="47">
        <v>642301.92</v>
      </c>
      <c r="H298" s="47">
        <v>1212804.8133348813</v>
      </c>
      <c r="I298" s="51">
        <v>1212804.8133348813</v>
      </c>
    </row>
    <row r="299" spans="1:9" ht="15.75">
      <c r="A299" s="42"/>
      <c r="B299" s="43" t="s">
        <v>95</v>
      </c>
      <c r="C299" s="44" t="s">
        <v>92</v>
      </c>
      <c r="D299" s="47">
        <v>68.85</v>
      </c>
      <c r="E299" s="47">
        <v>71.16</v>
      </c>
      <c r="F299" s="47">
        <v>233.81</v>
      </c>
      <c r="G299" s="47">
        <v>237.04</v>
      </c>
      <c r="H299" s="47">
        <v>297.28795184341743</v>
      </c>
      <c r="I299" s="51">
        <v>297.28768514832643</v>
      </c>
    </row>
    <row r="300" spans="1:9" ht="16.5" thickBot="1">
      <c r="A300" s="42"/>
      <c r="B300" s="43" t="s">
        <v>96</v>
      </c>
      <c r="C300" s="44" t="s">
        <v>92</v>
      </c>
      <c r="D300" s="47">
        <v>819.67</v>
      </c>
      <c r="E300" s="47">
        <v>821.99</v>
      </c>
      <c r="F300" s="47">
        <v>1332.81</v>
      </c>
      <c r="G300" s="47">
        <v>1501.5</v>
      </c>
      <c r="H300" s="47">
        <v>2367.539113284141</v>
      </c>
      <c r="I300" s="51">
        <v>2679.189559063998</v>
      </c>
    </row>
    <row r="301" spans="1:9" ht="21" thickBot="1">
      <c r="A301" s="707" t="s">
        <v>335</v>
      </c>
      <c r="B301" s="708"/>
      <c r="C301" s="708"/>
      <c r="D301" s="708"/>
      <c r="E301" s="708"/>
      <c r="F301" s="708"/>
      <c r="G301" s="708"/>
      <c r="H301" s="708"/>
      <c r="I301" s="709"/>
    </row>
    <row r="302" spans="1:9" ht="15.75">
      <c r="A302" s="759" t="s">
        <v>53</v>
      </c>
      <c r="B302" s="761" t="s">
        <v>0</v>
      </c>
      <c r="C302" s="761" t="s">
        <v>83</v>
      </c>
      <c r="D302" s="761" t="s">
        <v>84</v>
      </c>
      <c r="E302" s="761"/>
      <c r="F302" s="761" t="s">
        <v>85</v>
      </c>
      <c r="G302" s="761"/>
      <c r="H302" s="761" t="s">
        <v>86</v>
      </c>
      <c r="I302" s="767"/>
    </row>
    <row r="303" spans="1:9" ht="15.75">
      <c r="A303" s="759"/>
      <c r="B303" s="761"/>
      <c r="C303" s="761"/>
      <c r="D303" s="754">
        <v>2017</v>
      </c>
      <c r="E303" s="755"/>
      <c r="F303" s="754">
        <v>2018</v>
      </c>
      <c r="G303" s="755"/>
      <c r="H303" s="754">
        <v>2019</v>
      </c>
      <c r="I303" s="756"/>
    </row>
    <row r="304" spans="1:9" ht="15.75">
      <c r="A304" s="760"/>
      <c r="B304" s="762"/>
      <c r="C304" s="762"/>
      <c r="D304" s="101" t="s">
        <v>145</v>
      </c>
      <c r="E304" s="101" t="s">
        <v>146</v>
      </c>
      <c r="F304" s="101" t="s">
        <v>145</v>
      </c>
      <c r="G304" s="101" t="s">
        <v>146</v>
      </c>
      <c r="H304" s="101" t="s">
        <v>145</v>
      </c>
      <c r="I304" s="174" t="s">
        <v>146</v>
      </c>
    </row>
    <row r="305" spans="1:9" ht="15.75">
      <c r="A305" s="42" t="s">
        <v>2</v>
      </c>
      <c r="B305" s="43" t="s">
        <v>87</v>
      </c>
      <c r="C305" s="44"/>
      <c r="D305" s="45"/>
      <c r="E305" s="45"/>
      <c r="F305" s="45"/>
      <c r="G305" s="45"/>
      <c r="H305" s="45"/>
      <c r="I305" s="46"/>
    </row>
    <row r="306" spans="1:9" ht="15.75" hidden="1">
      <c r="A306" s="42" t="s">
        <v>4</v>
      </c>
      <c r="B306" s="43" t="s">
        <v>88</v>
      </c>
      <c r="C306" s="44"/>
      <c r="D306" s="45"/>
      <c r="E306" s="45"/>
      <c r="F306" s="45"/>
      <c r="G306" s="45"/>
      <c r="H306" s="45"/>
      <c r="I306" s="46"/>
    </row>
    <row r="307" spans="1:9" ht="78.75" hidden="1">
      <c r="A307" s="42"/>
      <c r="B307" s="43" t="s">
        <v>89</v>
      </c>
      <c r="C307" s="44" t="s">
        <v>90</v>
      </c>
      <c r="D307" s="45"/>
      <c r="E307" s="45"/>
      <c r="F307" s="45"/>
      <c r="G307" s="45"/>
      <c r="H307" s="45"/>
      <c r="I307" s="46"/>
    </row>
    <row r="308" spans="1:9" ht="94.5" hidden="1">
      <c r="A308" s="42"/>
      <c r="B308" s="43" t="s">
        <v>91</v>
      </c>
      <c r="C308" s="44" t="s">
        <v>92</v>
      </c>
      <c r="D308" s="45"/>
      <c r="E308" s="45"/>
      <c r="F308" s="45"/>
      <c r="G308" s="45"/>
      <c r="H308" s="45"/>
      <c r="I308" s="46"/>
    </row>
    <row r="309" spans="1:9" ht="15.75">
      <c r="A309" s="42" t="s">
        <v>7</v>
      </c>
      <c r="B309" s="43" t="s">
        <v>93</v>
      </c>
      <c r="C309" s="44"/>
      <c r="D309" s="45"/>
      <c r="E309" s="45"/>
      <c r="F309" s="45"/>
      <c r="G309" s="45"/>
      <c r="H309" s="45"/>
      <c r="I309" s="46"/>
    </row>
    <row r="310" spans="1:9" ht="15.75">
      <c r="A310" s="42"/>
      <c r="B310" s="43" t="s">
        <v>147</v>
      </c>
      <c r="C310" s="44"/>
      <c r="D310" s="45"/>
      <c r="E310" s="45"/>
      <c r="F310" s="45"/>
      <c r="G310" s="45"/>
      <c r="H310" s="45"/>
      <c r="I310" s="46"/>
    </row>
    <row r="311" spans="1:9" ht="15.75">
      <c r="A311" s="42"/>
      <c r="B311" s="43" t="s">
        <v>94</v>
      </c>
      <c r="C311" s="44" t="s">
        <v>90</v>
      </c>
      <c r="D311" s="47"/>
      <c r="E311" s="47"/>
      <c r="F311" s="47"/>
      <c r="G311" s="47">
        <v>584172.74</v>
      </c>
      <c r="H311" s="47">
        <v>1384628.05767396</v>
      </c>
      <c r="I311" s="51">
        <v>1384628.05767396</v>
      </c>
    </row>
    <row r="312" spans="1:9" ht="15.75">
      <c r="A312" s="42"/>
      <c r="B312" s="43" t="s">
        <v>95</v>
      </c>
      <c r="C312" s="44" t="s">
        <v>92</v>
      </c>
      <c r="D312" s="47"/>
      <c r="E312" s="47"/>
      <c r="F312" s="47"/>
      <c r="G312" s="47">
        <v>73.06</v>
      </c>
      <c r="H312" s="47">
        <v>77.36497117664025</v>
      </c>
      <c r="I312" s="51">
        <v>77.36497117664025</v>
      </c>
    </row>
    <row r="313" spans="1:9" ht="16.5" thickBot="1">
      <c r="A313" s="42"/>
      <c r="B313" s="43" t="s">
        <v>96</v>
      </c>
      <c r="C313" s="44" t="s">
        <v>92</v>
      </c>
      <c r="D313" s="47"/>
      <c r="E313" s="47"/>
      <c r="F313" s="47"/>
      <c r="G313" s="47">
        <v>1113.1</v>
      </c>
      <c r="H313" s="47">
        <v>2548.916112482043</v>
      </c>
      <c r="I313" s="51">
        <v>2683.8366881188067</v>
      </c>
    </row>
    <row r="314" spans="1:9" ht="21" thickBot="1">
      <c r="A314" s="707" t="s">
        <v>456</v>
      </c>
      <c r="B314" s="708"/>
      <c r="C314" s="708"/>
      <c r="D314" s="708"/>
      <c r="E314" s="708"/>
      <c r="F314" s="708"/>
      <c r="G314" s="708"/>
      <c r="H314" s="708"/>
      <c r="I314" s="709"/>
    </row>
    <row r="315" spans="1:9" ht="15.75">
      <c r="A315" s="759" t="s">
        <v>53</v>
      </c>
      <c r="B315" s="761" t="s">
        <v>0</v>
      </c>
      <c r="C315" s="761" t="s">
        <v>83</v>
      </c>
      <c r="D315" s="761" t="s">
        <v>84</v>
      </c>
      <c r="E315" s="761"/>
      <c r="F315" s="761" t="s">
        <v>85</v>
      </c>
      <c r="G315" s="761"/>
      <c r="H315" s="761" t="s">
        <v>86</v>
      </c>
      <c r="I315" s="767"/>
    </row>
    <row r="316" spans="1:9" ht="15.75">
      <c r="A316" s="759"/>
      <c r="B316" s="761"/>
      <c r="C316" s="761"/>
      <c r="D316" s="754">
        <v>2017</v>
      </c>
      <c r="E316" s="755"/>
      <c r="F316" s="754">
        <v>2018</v>
      </c>
      <c r="G316" s="755"/>
      <c r="H316" s="754">
        <v>2019</v>
      </c>
      <c r="I316" s="756"/>
    </row>
    <row r="317" spans="1:9" ht="15.75">
      <c r="A317" s="760"/>
      <c r="B317" s="762"/>
      <c r="C317" s="762"/>
      <c r="D317" s="101" t="s">
        <v>145</v>
      </c>
      <c r="E317" s="101" t="s">
        <v>146</v>
      </c>
      <c r="F317" s="101" t="s">
        <v>145</v>
      </c>
      <c r="G317" s="101" t="s">
        <v>146</v>
      </c>
      <c r="H317" s="101" t="s">
        <v>145</v>
      </c>
      <c r="I317" s="174" t="s">
        <v>146</v>
      </c>
    </row>
    <row r="318" spans="1:9" ht="15.75">
      <c r="A318" s="42" t="s">
        <v>2</v>
      </c>
      <c r="B318" s="43" t="s">
        <v>87</v>
      </c>
      <c r="C318" s="44"/>
      <c r="D318" s="45"/>
      <c r="E318" s="45"/>
      <c r="F318" s="45"/>
      <c r="G318" s="45"/>
      <c r="H318" s="45"/>
      <c r="I318" s="46"/>
    </row>
    <row r="319" spans="1:9" ht="15.75" hidden="1">
      <c r="A319" s="42" t="s">
        <v>4</v>
      </c>
      <c r="B319" s="43" t="s">
        <v>88</v>
      </c>
      <c r="C319" s="44"/>
      <c r="D319" s="45"/>
      <c r="E319" s="45"/>
      <c r="F319" s="45"/>
      <c r="G319" s="45"/>
      <c r="H319" s="45"/>
      <c r="I319" s="46"/>
    </row>
    <row r="320" spans="1:9" ht="78.75" hidden="1">
      <c r="A320" s="42"/>
      <c r="B320" s="43" t="s">
        <v>89</v>
      </c>
      <c r="C320" s="44" t="s">
        <v>90</v>
      </c>
      <c r="D320" s="45"/>
      <c r="E320" s="45"/>
      <c r="F320" s="45"/>
      <c r="G320" s="45"/>
      <c r="H320" s="45"/>
      <c r="I320" s="46"/>
    </row>
    <row r="321" spans="1:9" ht="94.5" hidden="1">
      <c r="A321" s="42"/>
      <c r="B321" s="43" t="s">
        <v>91</v>
      </c>
      <c r="C321" s="44" t="s">
        <v>92</v>
      </c>
      <c r="D321" s="45"/>
      <c r="E321" s="45"/>
      <c r="F321" s="45"/>
      <c r="G321" s="45"/>
      <c r="H321" s="45"/>
      <c r="I321" s="46"/>
    </row>
    <row r="322" spans="1:9" ht="15.75">
      <c r="A322" s="42" t="s">
        <v>7</v>
      </c>
      <c r="B322" s="43" t="s">
        <v>93</v>
      </c>
      <c r="C322" s="44"/>
      <c r="D322" s="45"/>
      <c r="E322" s="45"/>
      <c r="F322" s="45"/>
      <c r="G322" s="45"/>
      <c r="H322" s="45"/>
      <c r="I322" s="46"/>
    </row>
    <row r="323" spans="1:9" ht="15.75">
      <c r="A323" s="42"/>
      <c r="B323" s="43" t="s">
        <v>147</v>
      </c>
      <c r="C323" s="44"/>
      <c r="D323" s="45"/>
      <c r="E323" s="45"/>
      <c r="F323" s="45"/>
      <c r="G323" s="45"/>
      <c r="H323" s="45"/>
      <c r="I323" s="46"/>
    </row>
    <row r="324" spans="1:9" ht="15.75">
      <c r="A324" s="42"/>
      <c r="B324" s="43" t="s">
        <v>94</v>
      </c>
      <c r="C324" s="44" t="s">
        <v>90</v>
      </c>
      <c r="D324" s="47"/>
      <c r="E324" s="47"/>
      <c r="F324" s="47"/>
      <c r="G324" s="47"/>
      <c r="H324" s="47">
        <v>556386.8043661163</v>
      </c>
      <c r="I324" s="51">
        <v>556386.8043661163</v>
      </c>
    </row>
    <row r="325" spans="1:9" ht="15.75">
      <c r="A325" s="42"/>
      <c r="B325" s="43" t="s">
        <v>95</v>
      </c>
      <c r="C325" s="44" t="s">
        <v>92</v>
      </c>
      <c r="D325" s="47"/>
      <c r="E325" s="47"/>
      <c r="F325" s="47"/>
      <c r="G325" s="47"/>
      <c r="H325" s="47">
        <v>203.89061020838298</v>
      </c>
      <c r="I325" s="51">
        <v>216.12404682088598</v>
      </c>
    </row>
    <row r="326" spans="1:9" ht="16.5" thickBot="1">
      <c r="A326" s="42"/>
      <c r="B326" s="43" t="s">
        <v>96</v>
      </c>
      <c r="C326" s="44" t="s">
        <v>92</v>
      </c>
      <c r="D326" s="47"/>
      <c r="E326" s="47"/>
      <c r="F326" s="47"/>
      <c r="G326" s="47"/>
      <c r="H326" s="47">
        <v>1087.3376138122946</v>
      </c>
      <c r="I326" s="51">
        <v>1099.5710504247975</v>
      </c>
    </row>
    <row r="327" spans="1:9" s="302" customFormat="1" ht="21" thickBot="1">
      <c r="A327" s="704" t="s">
        <v>229</v>
      </c>
      <c r="B327" s="705"/>
      <c r="C327" s="705"/>
      <c r="D327" s="705"/>
      <c r="E327" s="705"/>
      <c r="F327" s="705"/>
      <c r="G327" s="705"/>
      <c r="H327" s="705"/>
      <c r="I327" s="706"/>
    </row>
    <row r="328" spans="1:9" s="302" customFormat="1" ht="21" thickBot="1">
      <c r="A328" s="701" t="s">
        <v>225</v>
      </c>
      <c r="B328" s="702"/>
      <c r="C328" s="702"/>
      <c r="D328" s="702"/>
      <c r="E328" s="702"/>
      <c r="F328" s="702"/>
      <c r="G328" s="702"/>
      <c r="H328" s="702"/>
      <c r="I328" s="703"/>
    </row>
    <row r="329" spans="1:9" s="302" customFormat="1" ht="41.25" customHeight="1">
      <c r="A329" s="727" t="s">
        <v>53</v>
      </c>
      <c r="B329" s="729" t="s">
        <v>0</v>
      </c>
      <c r="C329" s="729" t="s">
        <v>83</v>
      </c>
      <c r="D329" s="729" t="s">
        <v>84</v>
      </c>
      <c r="E329" s="729"/>
      <c r="F329" s="731" t="s">
        <v>85</v>
      </c>
      <c r="G329" s="732"/>
      <c r="H329" s="731" t="s">
        <v>86</v>
      </c>
      <c r="I329" s="733"/>
    </row>
    <row r="330" spans="1:9" s="302" customFormat="1" ht="15.75">
      <c r="A330" s="727"/>
      <c r="B330" s="729"/>
      <c r="C330" s="729"/>
      <c r="D330" s="734">
        <v>2017</v>
      </c>
      <c r="E330" s="735"/>
      <c r="F330" s="734">
        <v>2018</v>
      </c>
      <c r="G330" s="735"/>
      <c r="H330" s="734">
        <v>2019</v>
      </c>
      <c r="I330" s="736"/>
    </row>
    <row r="331" spans="1:9" s="302" customFormat="1" ht="15.75">
      <c r="A331" s="728"/>
      <c r="B331" s="730"/>
      <c r="C331" s="730"/>
      <c r="D331" s="99" t="s">
        <v>116</v>
      </c>
      <c r="E331" s="99" t="s">
        <v>117</v>
      </c>
      <c r="F331" s="99" t="s">
        <v>116</v>
      </c>
      <c r="G331" s="99" t="s">
        <v>117</v>
      </c>
      <c r="H331" s="99" t="s">
        <v>116</v>
      </c>
      <c r="I331" s="100" t="s">
        <v>117</v>
      </c>
    </row>
    <row r="332" spans="1:9" s="302" customFormat="1" ht="15.75">
      <c r="A332" s="303" t="s">
        <v>2</v>
      </c>
      <c r="B332" s="304" t="s">
        <v>87</v>
      </c>
      <c r="C332" s="305"/>
      <c r="D332" s="102"/>
      <c r="E332" s="102"/>
      <c r="F332" s="102"/>
      <c r="G332" s="102"/>
      <c r="H332" s="102"/>
      <c r="I332" s="103"/>
    </row>
    <row r="333" spans="1:9" s="302" customFormat="1" ht="15.75" customHeight="1" hidden="1">
      <c r="A333" s="303" t="s">
        <v>4</v>
      </c>
      <c r="B333" s="304" t="s">
        <v>88</v>
      </c>
      <c r="C333" s="305"/>
      <c r="D333" s="102"/>
      <c r="E333" s="102"/>
      <c r="F333" s="102"/>
      <c r="G333" s="102"/>
      <c r="H333" s="102"/>
      <c r="I333" s="103"/>
    </row>
    <row r="334" spans="1:9" s="302" customFormat="1" ht="15.75" customHeight="1" hidden="1">
      <c r="A334" s="303"/>
      <c r="B334" s="304" t="s">
        <v>89</v>
      </c>
      <c r="C334" s="305" t="s">
        <v>90</v>
      </c>
      <c r="D334" s="102"/>
      <c r="E334" s="102"/>
      <c r="F334" s="102"/>
      <c r="G334" s="102"/>
      <c r="H334" s="102"/>
      <c r="I334" s="103"/>
    </row>
    <row r="335" spans="1:9" s="302" customFormat="1" ht="15.75" customHeight="1" hidden="1">
      <c r="A335" s="303"/>
      <c r="B335" s="304" t="s">
        <v>91</v>
      </c>
      <c r="C335" s="305" t="s">
        <v>92</v>
      </c>
      <c r="D335" s="102"/>
      <c r="E335" s="102"/>
      <c r="F335" s="102"/>
      <c r="G335" s="102"/>
      <c r="H335" s="102"/>
      <c r="I335" s="103"/>
    </row>
    <row r="336" spans="1:9" s="302" customFormat="1" ht="15.75">
      <c r="A336" s="303" t="s">
        <v>7</v>
      </c>
      <c r="B336" s="304" t="s">
        <v>93</v>
      </c>
      <c r="C336" s="305"/>
      <c r="D336" s="102"/>
      <c r="E336" s="102"/>
      <c r="F336" s="102"/>
      <c r="G336" s="102"/>
      <c r="H336" s="102"/>
      <c r="I336" s="103"/>
    </row>
    <row r="337" spans="1:9" s="302" customFormat="1" ht="15.75">
      <c r="A337" s="303"/>
      <c r="B337" s="306" t="s">
        <v>230</v>
      </c>
      <c r="C337" s="99"/>
      <c r="D337" s="307"/>
      <c r="E337" s="307"/>
      <c r="F337" s="307"/>
      <c r="G337" s="307"/>
      <c r="H337" s="307"/>
      <c r="I337" s="308"/>
    </row>
    <row r="338" spans="1:9" s="302" customFormat="1" ht="15.75">
      <c r="A338" s="303"/>
      <c r="B338" s="304" t="s">
        <v>147</v>
      </c>
      <c r="C338" s="99"/>
      <c r="D338" s="307"/>
      <c r="E338" s="307"/>
      <c r="F338" s="307"/>
      <c r="G338" s="307"/>
      <c r="H338" s="307"/>
      <c r="I338" s="308"/>
    </row>
    <row r="339" spans="1:11" s="302" customFormat="1" ht="15.75">
      <c r="A339" s="303"/>
      <c r="B339" s="304" t="s">
        <v>94</v>
      </c>
      <c r="C339" s="99" t="s">
        <v>90</v>
      </c>
      <c r="D339" s="307">
        <v>183996.02</v>
      </c>
      <c r="E339" s="307">
        <v>209899.09</v>
      </c>
      <c r="F339" s="307">
        <v>209899.09</v>
      </c>
      <c r="G339" s="307">
        <v>275649.5</v>
      </c>
      <c r="H339" s="307">
        <v>345395.37536663335</v>
      </c>
      <c r="I339" s="308">
        <v>345395.37536663335</v>
      </c>
      <c r="K339" s="309"/>
    </row>
    <row r="340" spans="1:11" s="302" customFormat="1" ht="15.75">
      <c r="A340" s="303"/>
      <c r="B340" s="304" t="s">
        <v>95</v>
      </c>
      <c r="C340" s="99" t="s">
        <v>92</v>
      </c>
      <c r="D340" s="307">
        <v>19.79</v>
      </c>
      <c r="E340" s="307">
        <v>18.22</v>
      </c>
      <c r="F340" s="307">
        <v>18.22</v>
      </c>
      <c r="G340" s="307">
        <v>22.87</v>
      </c>
      <c r="H340" s="310">
        <v>23.14985062382428</v>
      </c>
      <c r="I340" s="311">
        <v>23.14985062382428</v>
      </c>
      <c r="K340" s="309"/>
    </row>
    <row r="341" spans="1:11" s="302" customFormat="1" ht="15.75">
      <c r="A341" s="312"/>
      <c r="B341" s="313" t="s">
        <v>96</v>
      </c>
      <c r="C341" s="314" t="s">
        <v>92</v>
      </c>
      <c r="D341" s="315">
        <v>277.78000000000003</v>
      </c>
      <c r="E341" s="315">
        <v>306.32</v>
      </c>
      <c r="F341" s="307">
        <v>306.32</v>
      </c>
      <c r="G341" s="316">
        <v>404.37</v>
      </c>
      <c r="H341" s="315">
        <v>461.33875601479747</v>
      </c>
      <c r="I341" s="308">
        <v>461.33875601479747</v>
      </c>
      <c r="K341" s="309"/>
    </row>
    <row r="342" spans="1:9" s="302" customFormat="1" ht="15.75">
      <c r="A342" s="312"/>
      <c r="B342" s="304" t="s">
        <v>231</v>
      </c>
      <c r="C342" s="314"/>
      <c r="D342" s="315"/>
      <c r="E342" s="315"/>
      <c r="F342" s="315"/>
      <c r="G342" s="315"/>
      <c r="H342" s="315"/>
      <c r="I342" s="317"/>
    </row>
    <row r="343" spans="1:9" s="302" customFormat="1" ht="15.75">
      <c r="A343" s="312"/>
      <c r="B343" s="304" t="s">
        <v>147</v>
      </c>
      <c r="C343" s="314"/>
      <c r="D343" s="315"/>
      <c r="E343" s="315"/>
      <c r="F343" s="315"/>
      <c r="G343" s="315"/>
      <c r="H343" s="315"/>
      <c r="I343" s="317"/>
    </row>
    <row r="344" spans="1:9" s="302" customFormat="1" ht="15.75">
      <c r="A344" s="312"/>
      <c r="B344" s="304" t="s">
        <v>94</v>
      </c>
      <c r="C344" s="99" t="s">
        <v>90</v>
      </c>
      <c r="D344" s="315"/>
      <c r="E344" s="315"/>
      <c r="F344" s="315"/>
      <c r="G344" s="315"/>
      <c r="H344" s="315">
        <v>292048.5628657461</v>
      </c>
      <c r="I344" s="317">
        <v>292048.5628657461</v>
      </c>
    </row>
    <row r="345" spans="1:9" s="302" customFormat="1" ht="15.75">
      <c r="A345" s="312"/>
      <c r="B345" s="304" t="s">
        <v>95</v>
      </c>
      <c r="C345" s="99" t="s">
        <v>92</v>
      </c>
      <c r="D345" s="315"/>
      <c r="E345" s="315"/>
      <c r="F345" s="315"/>
      <c r="G345" s="315"/>
      <c r="H345" s="318">
        <v>23.149850297378222</v>
      </c>
      <c r="I345" s="319">
        <v>23.149850297378222</v>
      </c>
    </row>
    <row r="346" spans="1:9" s="302" customFormat="1" ht="15.75">
      <c r="A346" s="312"/>
      <c r="B346" s="313" t="s">
        <v>96</v>
      </c>
      <c r="C346" s="314" t="s">
        <v>92</v>
      </c>
      <c r="D346" s="315"/>
      <c r="E346" s="315"/>
      <c r="F346" s="315"/>
      <c r="G346" s="315"/>
      <c r="H346" s="315">
        <v>461.3387495092606</v>
      </c>
      <c r="I346" s="317">
        <v>461.3387495092606</v>
      </c>
    </row>
    <row r="347" spans="1:9" s="302" customFormat="1" ht="15.75">
      <c r="A347" s="303"/>
      <c r="B347" s="306" t="s">
        <v>232</v>
      </c>
      <c r="C347" s="99"/>
      <c r="D347" s="307"/>
      <c r="E347" s="307"/>
      <c r="F347" s="307"/>
      <c r="G347" s="307"/>
      <c r="H347" s="307"/>
      <c r="I347" s="308"/>
    </row>
    <row r="348" spans="1:9" s="302" customFormat="1" ht="15.75">
      <c r="A348" s="303"/>
      <c r="B348" s="304" t="s">
        <v>147</v>
      </c>
      <c r="C348" s="99"/>
      <c r="D348" s="307"/>
      <c r="E348" s="307"/>
      <c r="F348" s="307"/>
      <c r="G348" s="307"/>
      <c r="H348" s="307"/>
      <c r="I348" s="308"/>
    </row>
    <row r="349" spans="1:9" s="302" customFormat="1" ht="15.75">
      <c r="A349" s="303"/>
      <c r="B349" s="304" t="s">
        <v>94</v>
      </c>
      <c r="C349" s="99" t="s">
        <v>90</v>
      </c>
      <c r="D349" s="307">
        <v>7318.95</v>
      </c>
      <c r="E349" s="307">
        <v>890.85</v>
      </c>
      <c r="F349" s="307">
        <v>18410.4</v>
      </c>
      <c r="G349" s="307">
        <v>13934.47</v>
      </c>
      <c r="H349" s="307"/>
      <c r="I349" s="308"/>
    </row>
    <row r="350" spans="1:9" s="302" customFormat="1" ht="15.75">
      <c r="A350" s="303"/>
      <c r="B350" s="304" t="s">
        <v>95</v>
      </c>
      <c r="C350" s="99" t="s">
        <v>92</v>
      </c>
      <c r="D350" s="307">
        <v>2.72</v>
      </c>
      <c r="E350" s="307">
        <v>10.85</v>
      </c>
      <c r="F350" s="307">
        <v>4.47</v>
      </c>
      <c r="G350" s="307">
        <v>10.99</v>
      </c>
      <c r="H350" s="307"/>
      <c r="I350" s="308"/>
    </row>
    <row r="351" spans="1:9" s="302" customFormat="1" ht="15.75">
      <c r="A351" s="312"/>
      <c r="B351" s="313" t="s">
        <v>96</v>
      </c>
      <c r="C351" s="314" t="s">
        <v>92</v>
      </c>
      <c r="D351" s="315">
        <v>12.76</v>
      </c>
      <c r="E351" s="307">
        <v>12</v>
      </c>
      <c r="F351" s="315">
        <v>30.53</v>
      </c>
      <c r="G351" s="307">
        <v>30.42</v>
      </c>
      <c r="H351" s="315"/>
      <c r="I351" s="317"/>
    </row>
    <row r="352" spans="1:9" s="302" customFormat="1" ht="15.75">
      <c r="A352" s="303"/>
      <c r="B352" s="306" t="s">
        <v>233</v>
      </c>
      <c r="C352" s="99"/>
      <c r="D352" s="307"/>
      <c r="E352" s="307"/>
      <c r="F352" s="307"/>
      <c r="G352" s="307"/>
      <c r="H352" s="307"/>
      <c r="I352" s="308"/>
    </row>
    <row r="353" spans="1:9" s="302" customFormat="1" ht="15.75">
      <c r="A353" s="303"/>
      <c r="B353" s="304" t="s">
        <v>147</v>
      </c>
      <c r="C353" s="99"/>
      <c r="D353" s="307"/>
      <c r="E353" s="307"/>
      <c r="F353" s="307"/>
      <c r="G353" s="307"/>
      <c r="H353" s="307"/>
      <c r="I353" s="308"/>
    </row>
    <row r="354" spans="1:9" s="302" customFormat="1" ht="15.75">
      <c r="A354" s="303"/>
      <c r="B354" s="304" t="s">
        <v>94</v>
      </c>
      <c r="C354" s="99" t="s">
        <v>90</v>
      </c>
      <c r="D354" s="307">
        <v>459534.39</v>
      </c>
      <c r="E354" s="307">
        <v>502702.28</v>
      </c>
      <c r="F354" s="307">
        <v>393645.56</v>
      </c>
      <c r="G354" s="307">
        <v>394751.42</v>
      </c>
      <c r="H354" s="307"/>
      <c r="I354" s="308"/>
    </row>
    <row r="355" spans="1:9" s="302" customFormat="1" ht="15.75">
      <c r="A355" s="303"/>
      <c r="B355" s="304" t="s">
        <v>95</v>
      </c>
      <c r="C355" s="99" t="s">
        <v>92</v>
      </c>
      <c r="D355" s="307">
        <v>37.45</v>
      </c>
      <c r="E355" s="307">
        <v>158.8</v>
      </c>
      <c r="F355" s="307">
        <v>23.21</v>
      </c>
      <c r="G355" s="307">
        <v>66.06</v>
      </c>
      <c r="H355" s="307"/>
      <c r="I355" s="308"/>
    </row>
    <row r="356" spans="1:9" s="302" customFormat="1" ht="15.75">
      <c r="A356" s="312"/>
      <c r="B356" s="313" t="s">
        <v>96</v>
      </c>
      <c r="C356" s="314" t="s">
        <v>92</v>
      </c>
      <c r="D356" s="315">
        <v>781.45</v>
      </c>
      <c r="E356" s="307">
        <v>1016.32</v>
      </c>
      <c r="F356" s="315">
        <v>660.04</v>
      </c>
      <c r="G356" s="307">
        <v>788.24</v>
      </c>
      <c r="H356" s="315"/>
      <c r="I356" s="317"/>
    </row>
    <row r="357" spans="1:9" s="302" customFormat="1" ht="15.75">
      <c r="A357" s="303"/>
      <c r="B357" s="306" t="s">
        <v>234</v>
      </c>
      <c r="C357" s="99"/>
      <c r="D357" s="307"/>
      <c r="E357" s="307"/>
      <c r="F357" s="307"/>
      <c r="G357" s="307"/>
      <c r="H357" s="307"/>
      <c r="I357" s="308"/>
    </row>
    <row r="358" spans="1:9" s="302" customFormat="1" ht="15.75">
      <c r="A358" s="303"/>
      <c r="B358" s="304" t="s">
        <v>147</v>
      </c>
      <c r="C358" s="99"/>
      <c r="D358" s="307"/>
      <c r="E358" s="307"/>
      <c r="F358" s="307"/>
      <c r="G358" s="307"/>
      <c r="H358" s="307"/>
      <c r="I358" s="308"/>
    </row>
    <row r="359" spans="1:9" s="302" customFormat="1" ht="15.75">
      <c r="A359" s="303"/>
      <c r="B359" s="304" t="s">
        <v>94</v>
      </c>
      <c r="C359" s="99" t="s">
        <v>90</v>
      </c>
      <c r="D359" s="307">
        <v>588376.51</v>
      </c>
      <c r="E359" s="307">
        <v>588376.51</v>
      </c>
      <c r="F359" s="307">
        <v>521006.03</v>
      </c>
      <c r="G359" s="307">
        <v>521006.03</v>
      </c>
      <c r="H359" s="307"/>
      <c r="I359" s="308"/>
    </row>
    <row r="360" spans="1:9" s="302" customFormat="1" ht="15.75">
      <c r="A360" s="303"/>
      <c r="B360" s="304" t="s">
        <v>95</v>
      </c>
      <c r="C360" s="99" t="s">
        <v>92</v>
      </c>
      <c r="D360" s="307">
        <v>187.35</v>
      </c>
      <c r="E360" s="307">
        <v>187.89</v>
      </c>
      <c r="F360" s="307">
        <v>212.31</v>
      </c>
      <c r="G360" s="307">
        <v>229.22</v>
      </c>
      <c r="H360" s="307"/>
      <c r="I360" s="308"/>
    </row>
    <row r="361" spans="1:9" s="302" customFormat="1" ht="15.75">
      <c r="A361" s="312"/>
      <c r="B361" s="313" t="s">
        <v>96</v>
      </c>
      <c r="C361" s="314" t="s">
        <v>92</v>
      </c>
      <c r="D361" s="315">
        <v>1742.82</v>
      </c>
      <c r="E361" s="307">
        <v>1594.01</v>
      </c>
      <c r="F361" s="315">
        <v>1527.87</v>
      </c>
      <c r="G361" s="307">
        <v>1418.47</v>
      </c>
      <c r="H361" s="315"/>
      <c r="I361" s="317"/>
    </row>
    <row r="362" spans="1:9" s="302" customFormat="1" ht="15.75">
      <c r="A362" s="303"/>
      <c r="B362" s="306" t="s">
        <v>235</v>
      </c>
      <c r="C362" s="99"/>
      <c r="D362" s="307"/>
      <c r="E362" s="307"/>
      <c r="F362" s="307"/>
      <c r="G362" s="307"/>
      <c r="H362" s="307"/>
      <c r="I362" s="308"/>
    </row>
    <row r="363" spans="1:9" s="302" customFormat="1" ht="15.75">
      <c r="A363" s="303"/>
      <c r="B363" s="304" t="s">
        <v>147</v>
      </c>
      <c r="C363" s="99"/>
      <c r="D363" s="307"/>
      <c r="E363" s="307"/>
      <c r="F363" s="307"/>
      <c r="G363" s="307"/>
      <c r="H363" s="307"/>
      <c r="I363" s="308"/>
    </row>
    <row r="364" spans="1:9" s="302" customFormat="1" ht="15.75">
      <c r="A364" s="303"/>
      <c r="B364" s="304" t="s">
        <v>94</v>
      </c>
      <c r="C364" s="99" t="s">
        <v>90</v>
      </c>
      <c r="D364" s="307">
        <v>834010.59</v>
      </c>
      <c r="E364" s="307">
        <v>834010.59</v>
      </c>
      <c r="F364" s="307">
        <v>381089.34</v>
      </c>
      <c r="G364" s="307">
        <v>381089.34</v>
      </c>
      <c r="H364" s="307"/>
      <c r="I364" s="308"/>
    </row>
    <row r="365" spans="1:9" s="302" customFormat="1" ht="15.75">
      <c r="A365" s="303"/>
      <c r="B365" s="304" t="s">
        <v>95</v>
      </c>
      <c r="C365" s="99" t="s">
        <v>92</v>
      </c>
      <c r="D365" s="307">
        <v>178.28</v>
      </c>
      <c r="E365" s="307">
        <v>149.68</v>
      </c>
      <c r="F365" s="307">
        <v>227.2</v>
      </c>
      <c r="G365" s="307">
        <v>152.39</v>
      </c>
      <c r="H365" s="307"/>
      <c r="I365" s="308"/>
    </row>
    <row r="366" spans="1:9" s="302" customFormat="1" ht="15.75">
      <c r="A366" s="312"/>
      <c r="B366" s="313" t="s">
        <v>96</v>
      </c>
      <c r="C366" s="314" t="s">
        <v>92</v>
      </c>
      <c r="D366" s="315">
        <v>2743.62</v>
      </c>
      <c r="E366" s="307">
        <v>3118.6</v>
      </c>
      <c r="F366" s="315">
        <v>1492.65</v>
      </c>
      <c r="G366" s="307">
        <v>1398.81</v>
      </c>
      <c r="H366" s="315"/>
      <c r="I366" s="317"/>
    </row>
    <row r="367" spans="1:9" s="302" customFormat="1" ht="15.75">
      <c r="A367" s="303"/>
      <c r="B367" s="306" t="s">
        <v>236</v>
      </c>
      <c r="C367" s="99"/>
      <c r="D367" s="307"/>
      <c r="E367" s="307"/>
      <c r="F367" s="307"/>
      <c r="G367" s="307"/>
      <c r="H367" s="307"/>
      <c r="I367" s="308"/>
    </row>
    <row r="368" spans="1:9" s="302" customFormat="1" ht="15.75">
      <c r="A368" s="303"/>
      <c r="B368" s="304" t="s">
        <v>147</v>
      </c>
      <c r="C368" s="99"/>
      <c r="D368" s="307"/>
      <c r="E368" s="307"/>
      <c r="F368" s="307"/>
      <c r="G368" s="307"/>
      <c r="H368" s="307"/>
      <c r="I368" s="308"/>
    </row>
    <row r="369" spans="1:9" s="302" customFormat="1" ht="15.75">
      <c r="A369" s="303"/>
      <c r="B369" s="304" t="s">
        <v>94</v>
      </c>
      <c r="C369" s="99" t="s">
        <v>90</v>
      </c>
      <c r="D369" s="307">
        <v>1822780.78</v>
      </c>
      <c r="E369" s="307">
        <v>1822780.78</v>
      </c>
      <c r="F369" s="307">
        <v>1848704.08</v>
      </c>
      <c r="G369" s="307">
        <v>1848704.08</v>
      </c>
      <c r="H369" s="307"/>
      <c r="I369" s="308"/>
    </row>
    <row r="370" spans="1:9" s="302" customFormat="1" ht="15.75">
      <c r="A370" s="303"/>
      <c r="B370" s="304" t="s">
        <v>95</v>
      </c>
      <c r="C370" s="99" t="s">
        <v>92</v>
      </c>
      <c r="D370" s="307">
        <v>1.17</v>
      </c>
      <c r="E370" s="307">
        <v>1.06</v>
      </c>
      <c r="F370" s="307">
        <v>301.19</v>
      </c>
      <c r="G370" s="307">
        <v>316.43</v>
      </c>
      <c r="H370" s="307"/>
      <c r="I370" s="308"/>
    </row>
    <row r="371" spans="1:9" s="302" customFormat="1" ht="15.75">
      <c r="A371" s="312"/>
      <c r="B371" s="313" t="s">
        <v>96</v>
      </c>
      <c r="C371" s="314" t="s">
        <v>92</v>
      </c>
      <c r="D371" s="315">
        <v>3731.81</v>
      </c>
      <c r="E371" s="307">
        <v>5228.43</v>
      </c>
      <c r="F371" s="315">
        <v>3961.99</v>
      </c>
      <c r="G371" s="307">
        <v>5041.31</v>
      </c>
      <c r="H371" s="315"/>
      <c r="I371" s="317"/>
    </row>
    <row r="372" spans="1:9" s="302" customFormat="1" ht="15.75">
      <c r="A372" s="303"/>
      <c r="B372" s="306" t="s">
        <v>237</v>
      </c>
      <c r="C372" s="99"/>
      <c r="D372" s="307"/>
      <c r="E372" s="307"/>
      <c r="F372" s="307"/>
      <c r="G372" s="307"/>
      <c r="H372" s="307"/>
      <c r="I372" s="308"/>
    </row>
    <row r="373" spans="1:9" s="302" customFormat="1" ht="15.75">
      <c r="A373" s="303"/>
      <c r="B373" s="304" t="s">
        <v>147</v>
      </c>
      <c r="C373" s="99"/>
      <c r="D373" s="307"/>
      <c r="E373" s="307"/>
      <c r="F373" s="307"/>
      <c r="G373" s="307"/>
      <c r="H373" s="307"/>
      <c r="I373" s="308"/>
    </row>
    <row r="374" spans="1:9" s="302" customFormat="1" ht="15.75">
      <c r="A374" s="303"/>
      <c r="B374" s="304" t="s">
        <v>94</v>
      </c>
      <c r="C374" s="99" t="s">
        <v>90</v>
      </c>
      <c r="D374" s="307">
        <v>248159.9</v>
      </c>
      <c r="E374" s="307">
        <v>248159.9</v>
      </c>
      <c r="F374" s="307"/>
      <c r="G374" s="307"/>
      <c r="H374" s="307"/>
      <c r="I374" s="308"/>
    </row>
    <row r="375" spans="1:9" s="302" customFormat="1" ht="15.75">
      <c r="A375" s="303"/>
      <c r="B375" s="304" t="s">
        <v>95</v>
      </c>
      <c r="C375" s="99" t="s">
        <v>92</v>
      </c>
      <c r="D375" s="307">
        <v>51.79</v>
      </c>
      <c r="E375" s="307">
        <v>59.02</v>
      </c>
      <c r="F375" s="307"/>
      <c r="G375" s="307"/>
      <c r="H375" s="307"/>
      <c r="I375" s="308"/>
    </row>
    <row r="376" spans="1:9" s="302" customFormat="1" ht="15.75">
      <c r="A376" s="312"/>
      <c r="B376" s="313" t="s">
        <v>96</v>
      </c>
      <c r="C376" s="314" t="s">
        <v>92</v>
      </c>
      <c r="D376" s="307">
        <v>884.56</v>
      </c>
      <c r="E376" s="307">
        <v>963.77</v>
      </c>
      <c r="F376" s="307"/>
      <c r="G376" s="307"/>
      <c r="H376" s="315"/>
      <c r="I376" s="317"/>
    </row>
    <row r="377" spans="1:9" s="302" customFormat="1" ht="15.75">
      <c r="A377" s="303"/>
      <c r="B377" s="306" t="s">
        <v>238</v>
      </c>
      <c r="C377" s="99"/>
      <c r="D377" s="307"/>
      <c r="E377" s="307"/>
      <c r="F377" s="307"/>
      <c r="G377" s="307"/>
      <c r="H377" s="307"/>
      <c r="I377" s="308"/>
    </row>
    <row r="378" spans="1:9" s="302" customFormat="1" ht="15.75">
      <c r="A378" s="303"/>
      <c r="B378" s="304" t="s">
        <v>147</v>
      </c>
      <c r="C378" s="99"/>
      <c r="D378" s="307"/>
      <c r="E378" s="307"/>
      <c r="F378" s="307"/>
      <c r="G378" s="307"/>
      <c r="H378" s="307"/>
      <c r="I378" s="308"/>
    </row>
    <row r="379" spans="1:9" s="302" customFormat="1" ht="15.75">
      <c r="A379" s="303"/>
      <c r="B379" s="304" t="s">
        <v>94</v>
      </c>
      <c r="C379" s="99" t="s">
        <v>90</v>
      </c>
      <c r="D379" s="307">
        <v>1246462.46</v>
      </c>
      <c r="E379" s="307">
        <v>1246462.46</v>
      </c>
      <c r="F379" s="307">
        <v>1308816.2</v>
      </c>
      <c r="G379" s="307">
        <v>1308816.2</v>
      </c>
      <c r="H379" s="307"/>
      <c r="I379" s="308"/>
    </row>
    <row r="380" spans="1:9" s="302" customFormat="1" ht="15.75">
      <c r="A380" s="303"/>
      <c r="B380" s="304" t="s">
        <v>95</v>
      </c>
      <c r="C380" s="99" t="s">
        <v>92</v>
      </c>
      <c r="D380" s="307">
        <v>375.16</v>
      </c>
      <c r="E380" s="307">
        <v>339.88</v>
      </c>
      <c r="F380" s="307">
        <v>441.56</v>
      </c>
      <c r="G380" s="307">
        <v>399.99</v>
      </c>
      <c r="H380" s="307"/>
      <c r="I380" s="308"/>
    </row>
    <row r="381" spans="1:9" s="302" customFormat="1" ht="15.75">
      <c r="A381" s="312"/>
      <c r="B381" s="313" t="s">
        <v>96</v>
      </c>
      <c r="C381" s="314" t="s">
        <v>92</v>
      </c>
      <c r="D381" s="307">
        <v>5178.46</v>
      </c>
      <c r="E381" s="307">
        <v>4189.76</v>
      </c>
      <c r="F381" s="307">
        <v>5256.53</v>
      </c>
      <c r="G381" s="307">
        <v>4607.42</v>
      </c>
      <c r="H381" s="315"/>
      <c r="I381" s="317"/>
    </row>
    <row r="382" spans="1:9" s="302" customFormat="1" ht="15.75">
      <c r="A382" s="303"/>
      <c r="B382" s="306" t="s">
        <v>239</v>
      </c>
      <c r="C382" s="99"/>
      <c r="D382" s="307"/>
      <c r="E382" s="307"/>
      <c r="F382" s="307"/>
      <c r="G382" s="307"/>
      <c r="H382" s="307"/>
      <c r="I382" s="308"/>
    </row>
    <row r="383" spans="1:9" s="302" customFormat="1" ht="15.75">
      <c r="A383" s="303"/>
      <c r="B383" s="304" t="s">
        <v>147</v>
      </c>
      <c r="C383" s="99"/>
      <c r="D383" s="307"/>
      <c r="E383" s="307"/>
      <c r="F383" s="307"/>
      <c r="G383" s="307"/>
      <c r="H383" s="307"/>
      <c r="I383" s="308"/>
    </row>
    <row r="384" spans="1:9" s="302" customFormat="1" ht="15.75">
      <c r="A384" s="303"/>
      <c r="B384" s="304" t="s">
        <v>94</v>
      </c>
      <c r="C384" s="99" t="s">
        <v>90</v>
      </c>
      <c r="D384" s="307">
        <v>706445.4</v>
      </c>
      <c r="E384" s="307">
        <v>706445.4</v>
      </c>
      <c r="F384" s="307">
        <v>573244.89</v>
      </c>
      <c r="G384" s="307">
        <v>573244.89</v>
      </c>
      <c r="H384" s="307"/>
      <c r="I384" s="308"/>
    </row>
    <row r="385" spans="1:9" s="302" customFormat="1" ht="15.75">
      <c r="A385" s="303"/>
      <c r="B385" s="304" t="s">
        <v>95</v>
      </c>
      <c r="C385" s="99" t="s">
        <v>92</v>
      </c>
      <c r="D385" s="307">
        <v>493.11</v>
      </c>
      <c r="E385" s="307">
        <v>402.72</v>
      </c>
      <c r="F385" s="307">
        <v>540.7</v>
      </c>
      <c r="G385" s="307">
        <v>389.02</v>
      </c>
      <c r="H385" s="307"/>
      <c r="I385" s="308"/>
    </row>
    <row r="386" spans="1:9" s="302" customFormat="1" ht="15.75">
      <c r="A386" s="312"/>
      <c r="B386" s="313" t="s">
        <v>96</v>
      </c>
      <c r="C386" s="314" t="s">
        <v>92</v>
      </c>
      <c r="D386" s="315">
        <v>2840.97</v>
      </c>
      <c r="E386" s="315">
        <v>3177.33</v>
      </c>
      <c r="F386" s="315">
        <v>2362.94</v>
      </c>
      <c r="G386" s="315">
        <v>2.31657</v>
      </c>
      <c r="H386" s="315"/>
      <c r="I386" s="317"/>
    </row>
    <row r="387" spans="1:9" s="302" customFormat="1" ht="15.75">
      <c r="A387" s="303"/>
      <c r="B387" s="306" t="s">
        <v>240</v>
      </c>
      <c r="C387" s="99"/>
      <c r="D387" s="307"/>
      <c r="E387" s="307"/>
      <c r="F387" s="307"/>
      <c r="G387" s="307"/>
      <c r="H387" s="307"/>
      <c r="I387" s="308"/>
    </row>
    <row r="388" spans="1:9" s="302" customFormat="1" ht="15.75">
      <c r="A388" s="303"/>
      <c r="B388" s="304" t="s">
        <v>147</v>
      </c>
      <c r="C388" s="99"/>
      <c r="D388" s="307"/>
      <c r="E388" s="307"/>
      <c r="F388" s="307"/>
      <c r="G388" s="307"/>
      <c r="H388" s="307"/>
      <c r="I388" s="308"/>
    </row>
    <row r="389" spans="1:9" s="302" customFormat="1" ht="15.75">
      <c r="A389" s="303"/>
      <c r="B389" s="304" t="s">
        <v>94</v>
      </c>
      <c r="C389" s="99" t="s">
        <v>90</v>
      </c>
      <c r="D389" s="307">
        <v>158175.32</v>
      </c>
      <c r="E389" s="307">
        <v>156378.1</v>
      </c>
      <c r="F389" s="307">
        <v>80207.51</v>
      </c>
      <c r="G389" s="307">
        <v>172909.97</v>
      </c>
      <c r="H389" s="307"/>
      <c r="I389" s="308"/>
    </row>
    <row r="390" spans="1:9" s="302" customFormat="1" ht="15.75">
      <c r="A390" s="303"/>
      <c r="B390" s="304" t="s">
        <v>95</v>
      </c>
      <c r="C390" s="99" t="s">
        <v>92</v>
      </c>
      <c r="D390" s="307">
        <v>24.89</v>
      </c>
      <c r="E390" s="307">
        <v>187.59</v>
      </c>
      <c r="F390" s="307">
        <v>67.38</v>
      </c>
      <c r="G390" s="307">
        <v>34.94</v>
      </c>
      <c r="H390" s="307"/>
      <c r="I390" s="308"/>
    </row>
    <row r="391" spans="1:9" s="302" customFormat="1" ht="15.75">
      <c r="A391" s="312"/>
      <c r="B391" s="313" t="s">
        <v>96</v>
      </c>
      <c r="C391" s="314" t="s">
        <v>92</v>
      </c>
      <c r="D391" s="315">
        <v>385.89</v>
      </c>
      <c r="E391" s="315">
        <v>489.89</v>
      </c>
      <c r="F391" s="315">
        <v>258.97</v>
      </c>
      <c r="G391" s="315">
        <v>376.4</v>
      </c>
      <c r="H391" s="315"/>
      <c r="I391" s="317"/>
    </row>
    <row r="392" spans="1:9" s="302" customFormat="1" ht="15.75">
      <c r="A392" s="303"/>
      <c r="B392" s="306" t="s">
        <v>241</v>
      </c>
      <c r="C392" s="99"/>
      <c r="D392" s="307"/>
      <c r="E392" s="307"/>
      <c r="F392" s="307"/>
      <c r="G392" s="307"/>
      <c r="H392" s="307"/>
      <c r="I392" s="308"/>
    </row>
    <row r="393" spans="1:9" s="302" customFormat="1" ht="15.75">
      <c r="A393" s="303"/>
      <c r="B393" s="304" t="s">
        <v>147</v>
      </c>
      <c r="C393" s="99"/>
      <c r="D393" s="307"/>
      <c r="E393" s="307"/>
      <c r="F393" s="307"/>
      <c r="G393" s="307"/>
      <c r="H393" s="307"/>
      <c r="I393" s="308"/>
    </row>
    <row r="394" spans="1:9" s="302" customFormat="1" ht="15.75">
      <c r="A394" s="303"/>
      <c r="B394" s="304" t="s">
        <v>94</v>
      </c>
      <c r="C394" s="99" t="s">
        <v>90</v>
      </c>
      <c r="D394" s="307">
        <v>24981782.5</v>
      </c>
      <c r="E394" s="307">
        <v>25164222</v>
      </c>
      <c r="F394" s="307">
        <v>20000</v>
      </c>
      <c r="G394" s="307">
        <v>10000</v>
      </c>
      <c r="H394" s="307"/>
      <c r="I394" s="308"/>
    </row>
    <row r="395" spans="1:9" s="302" customFormat="1" ht="15.75">
      <c r="A395" s="303"/>
      <c r="B395" s="304" t="s">
        <v>95</v>
      </c>
      <c r="C395" s="99" t="s">
        <v>92</v>
      </c>
      <c r="D395" s="307">
        <v>800</v>
      </c>
      <c r="E395" s="307">
        <v>800</v>
      </c>
      <c r="F395" s="307">
        <v>5</v>
      </c>
      <c r="G395" s="307">
        <v>10</v>
      </c>
      <c r="H395" s="307"/>
      <c r="I395" s="308"/>
    </row>
    <row r="396" spans="1:9" s="302" customFormat="1" ht="15.75">
      <c r="A396" s="312"/>
      <c r="B396" s="313" t="s">
        <v>96</v>
      </c>
      <c r="C396" s="314" t="s">
        <v>92</v>
      </c>
      <c r="D396" s="315">
        <v>37051.45</v>
      </c>
      <c r="E396" s="315">
        <v>103267.14</v>
      </c>
      <c r="F396" s="315">
        <v>119.54</v>
      </c>
      <c r="G396" s="315">
        <v>464.55</v>
      </c>
      <c r="H396" s="315"/>
      <c r="I396" s="317"/>
    </row>
    <row r="397" spans="1:9" s="302" customFormat="1" ht="15.75">
      <c r="A397" s="303"/>
      <c r="B397" s="306" t="s">
        <v>242</v>
      </c>
      <c r="C397" s="99"/>
      <c r="D397" s="307"/>
      <c r="E397" s="307"/>
      <c r="F397" s="307"/>
      <c r="G397" s="307"/>
      <c r="H397" s="307"/>
      <c r="I397" s="308"/>
    </row>
    <row r="398" spans="1:9" s="302" customFormat="1" ht="15.75">
      <c r="A398" s="303"/>
      <c r="B398" s="304" t="s">
        <v>147</v>
      </c>
      <c r="C398" s="99"/>
      <c r="D398" s="307"/>
      <c r="E398" s="307"/>
      <c r="F398" s="307"/>
      <c r="G398" s="307"/>
      <c r="H398" s="307"/>
      <c r="I398" s="308"/>
    </row>
    <row r="399" spans="1:9" s="302" customFormat="1" ht="15.75">
      <c r="A399" s="303"/>
      <c r="B399" s="304" t="s">
        <v>94</v>
      </c>
      <c r="C399" s="99" t="s">
        <v>90</v>
      </c>
      <c r="D399" s="307">
        <v>106241.03</v>
      </c>
      <c r="E399" s="307">
        <v>106241.03</v>
      </c>
      <c r="F399" s="307"/>
      <c r="G399" s="307"/>
      <c r="H399" s="307"/>
      <c r="I399" s="308"/>
    </row>
    <row r="400" spans="1:9" s="302" customFormat="1" ht="15.75">
      <c r="A400" s="303"/>
      <c r="B400" s="304" t="s">
        <v>95</v>
      </c>
      <c r="C400" s="99" t="s">
        <v>92</v>
      </c>
      <c r="D400" s="307">
        <v>167.82</v>
      </c>
      <c r="E400" s="307">
        <v>165.93</v>
      </c>
      <c r="F400" s="307"/>
      <c r="G400" s="307"/>
      <c r="H400" s="307"/>
      <c r="I400" s="308"/>
    </row>
    <row r="401" spans="1:9" s="302" customFormat="1" ht="15.75">
      <c r="A401" s="312"/>
      <c r="B401" s="313" t="s">
        <v>96</v>
      </c>
      <c r="C401" s="314" t="s">
        <v>92</v>
      </c>
      <c r="D401" s="315">
        <v>412.42</v>
      </c>
      <c r="E401" s="315">
        <v>407.72</v>
      </c>
      <c r="F401" s="315"/>
      <c r="G401" s="315"/>
      <c r="H401" s="315"/>
      <c r="I401" s="317"/>
    </row>
    <row r="402" spans="1:9" s="302" customFormat="1" ht="15.75">
      <c r="A402" s="303"/>
      <c r="B402" s="306" t="s">
        <v>243</v>
      </c>
      <c r="C402" s="99"/>
      <c r="D402" s="307"/>
      <c r="E402" s="307"/>
      <c r="F402" s="307"/>
      <c r="G402" s="307"/>
      <c r="H402" s="307"/>
      <c r="I402" s="308"/>
    </row>
    <row r="403" spans="1:9" s="302" customFormat="1" ht="15.75">
      <c r="A403" s="303"/>
      <c r="B403" s="304" t="s">
        <v>147</v>
      </c>
      <c r="C403" s="99"/>
      <c r="D403" s="307"/>
      <c r="E403" s="307"/>
      <c r="F403" s="307"/>
      <c r="G403" s="307"/>
      <c r="H403" s="307"/>
      <c r="I403" s="308"/>
    </row>
    <row r="404" spans="1:9" s="302" customFormat="1" ht="15.75">
      <c r="A404" s="303"/>
      <c r="B404" s="304" t="s">
        <v>94</v>
      </c>
      <c r="C404" s="99" t="s">
        <v>90</v>
      </c>
      <c r="D404" s="307">
        <v>931550.74</v>
      </c>
      <c r="E404" s="307">
        <v>931550.74</v>
      </c>
      <c r="F404" s="307">
        <v>945675.27</v>
      </c>
      <c r="G404" s="307">
        <v>945675.27</v>
      </c>
      <c r="H404" s="307"/>
      <c r="I404" s="308"/>
    </row>
    <row r="405" spans="1:9" s="302" customFormat="1" ht="15.75">
      <c r="A405" s="303"/>
      <c r="B405" s="304" t="s">
        <v>95</v>
      </c>
      <c r="C405" s="99" t="s">
        <v>92</v>
      </c>
      <c r="D405" s="307">
        <v>422.93</v>
      </c>
      <c r="E405" s="307">
        <v>406.41</v>
      </c>
      <c r="F405" s="307">
        <v>419.07</v>
      </c>
      <c r="G405" s="307">
        <v>463.33</v>
      </c>
      <c r="H405" s="307"/>
      <c r="I405" s="308"/>
    </row>
    <row r="406" spans="1:9" s="302" customFormat="1" ht="15.75">
      <c r="A406" s="312"/>
      <c r="B406" s="313" t="s">
        <v>96</v>
      </c>
      <c r="C406" s="314" t="s">
        <v>92</v>
      </c>
      <c r="D406" s="315">
        <v>3457.54</v>
      </c>
      <c r="E406" s="315">
        <v>3778.19</v>
      </c>
      <c r="F406" s="315">
        <v>3548.08</v>
      </c>
      <c r="G406" s="315">
        <v>3818.97</v>
      </c>
      <c r="H406" s="315"/>
      <c r="I406" s="317"/>
    </row>
    <row r="407" spans="1:9" s="302" customFormat="1" ht="15.75">
      <c r="A407" s="312"/>
      <c r="B407" s="306" t="s">
        <v>244</v>
      </c>
      <c r="C407" s="314"/>
      <c r="D407" s="307"/>
      <c r="E407" s="307"/>
      <c r="F407" s="307"/>
      <c r="G407" s="307"/>
      <c r="H407" s="315"/>
      <c r="I407" s="317"/>
    </row>
    <row r="408" spans="1:9" s="302" customFormat="1" ht="15.75">
      <c r="A408" s="312"/>
      <c r="B408" s="304" t="s">
        <v>147</v>
      </c>
      <c r="C408" s="314"/>
      <c r="D408" s="307"/>
      <c r="E408" s="307"/>
      <c r="F408" s="307"/>
      <c r="G408" s="307"/>
      <c r="H408" s="315"/>
      <c r="I408" s="317"/>
    </row>
    <row r="409" spans="1:9" s="302" customFormat="1" ht="15.75">
      <c r="A409" s="312"/>
      <c r="B409" s="304" t="s">
        <v>94</v>
      </c>
      <c r="C409" s="99" t="s">
        <v>90</v>
      </c>
      <c r="D409" s="307">
        <v>272626.44</v>
      </c>
      <c r="E409" s="307">
        <v>272626.44</v>
      </c>
      <c r="F409" s="307">
        <v>222487.01</v>
      </c>
      <c r="G409" s="307">
        <v>222487.01</v>
      </c>
      <c r="H409" s="315"/>
      <c r="I409" s="317"/>
    </row>
    <row r="410" spans="1:9" s="302" customFormat="1" ht="15.75">
      <c r="A410" s="312"/>
      <c r="B410" s="304" t="s">
        <v>95</v>
      </c>
      <c r="C410" s="99" t="s">
        <v>92</v>
      </c>
      <c r="D410" s="307">
        <v>21.18</v>
      </c>
      <c r="E410" s="307">
        <v>22.2</v>
      </c>
      <c r="F410" s="307">
        <v>118.4</v>
      </c>
      <c r="G410" s="307">
        <v>113</v>
      </c>
      <c r="H410" s="315"/>
      <c r="I410" s="317"/>
    </row>
    <row r="411" spans="1:9" s="302" customFormat="1" ht="15.75">
      <c r="A411" s="312"/>
      <c r="B411" s="313" t="s">
        <v>96</v>
      </c>
      <c r="C411" s="314" t="s">
        <v>92</v>
      </c>
      <c r="D411" s="307">
        <v>853.53</v>
      </c>
      <c r="E411" s="307">
        <v>822.87</v>
      </c>
      <c r="F411" s="307">
        <v>790.8</v>
      </c>
      <c r="G411" s="320">
        <v>772.22</v>
      </c>
      <c r="H411" s="315"/>
      <c r="I411" s="317"/>
    </row>
    <row r="412" spans="1:9" s="302" customFormat="1" ht="15.75">
      <c r="A412" s="312"/>
      <c r="B412" s="321" t="s">
        <v>245</v>
      </c>
      <c r="C412" s="314"/>
      <c r="D412" s="320"/>
      <c r="E412" s="320"/>
      <c r="F412" s="320"/>
      <c r="G412" s="320"/>
      <c r="H412" s="315"/>
      <c r="I412" s="317"/>
    </row>
    <row r="413" spans="1:9" s="302" customFormat="1" ht="15.75">
      <c r="A413" s="312"/>
      <c r="B413" s="304" t="s">
        <v>147</v>
      </c>
      <c r="C413" s="314"/>
      <c r="D413" s="320"/>
      <c r="E413" s="320"/>
      <c r="F413" s="320"/>
      <c r="G413" s="320"/>
      <c r="H413" s="315"/>
      <c r="I413" s="317"/>
    </row>
    <row r="414" spans="1:9" s="302" customFormat="1" ht="15.75">
      <c r="A414" s="312"/>
      <c r="B414" s="304" t="s">
        <v>94</v>
      </c>
      <c r="C414" s="99" t="s">
        <v>90</v>
      </c>
      <c r="D414" s="320"/>
      <c r="E414" s="320"/>
      <c r="F414" s="320">
        <v>321865.51</v>
      </c>
      <c r="G414" s="320">
        <v>321865.51</v>
      </c>
      <c r="H414" s="315"/>
      <c r="I414" s="317"/>
    </row>
    <row r="415" spans="1:9" s="302" customFormat="1" ht="15.75">
      <c r="A415" s="312"/>
      <c r="B415" s="304" t="s">
        <v>95</v>
      </c>
      <c r="C415" s="99" t="s">
        <v>92</v>
      </c>
      <c r="D415" s="320"/>
      <c r="E415" s="320"/>
      <c r="F415" s="320">
        <v>85.37</v>
      </c>
      <c r="G415" s="320">
        <v>91.82</v>
      </c>
      <c r="H415" s="315"/>
      <c r="I415" s="317"/>
    </row>
    <row r="416" spans="1:9" s="302" customFormat="1" ht="15.75">
      <c r="A416" s="312"/>
      <c r="B416" s="313" t="s">
        <v>96</v>
      </c>
      <c r="C416" s="314" t="s">
        <v>92</v>
      </c>
      <c r="D416" s="320"/>
      <c r="E416" s="320"/>
      <c r="F416" s="320">
        <v>759.75</v>
      </c>
      <c r="G416" s="320">
        <v>837.19</v>
      </c>
      <c r="H416" s="315"/>
      <c r="I416" s="317"/>
    </row>
    <row r="417" spans="1:9" s="302" customFormat="1" ht="15.75">
      <c r="A417" s="312"/>
      <c r="B417" s="321" t="s">
        <v>246</v>
      </c>
      <c r="C417" s="314"/>
      <c r="D417" s="320"/>
      <c r="E417" s="320"/>
      <c r="F417" s="320"/>
      <c r="G417" s="320"/>
      <c r="H417" s="315"/>
      <c r="I417" s="317"/>
    </row>
    <row r="418" spans="1:9" s="302" customFormat="1" ht="15.75">
      <c r="A418" s="312"/>
      <c r="B418" s="304" t="s">
        <v>147</v>
      </c>
      <c r="C418" s="314"/>
      <c r="D418" s="320"/>
      <c r="E418" s="320"/>
      <c r="F418" s="320"/>
      <c r="G418" s="320"/>
      <c r="H418" s="315"/>
      <c r="I418" s="317"/>
    </row>
    <row r="419" spans="1:9" s="302" customFormat="1" ht="15.75">
      <c r="A419" s="312"/>
      <c r="B419" s="304" t="s">
        <v>94</v>
      </c>
      <c r="C419" s="99" t="s">
        <v>90</v>
      </c>
      <c r="D419" s="320"/>
      <c r="E419" s="320"/>
      <c r="F419" s="320">
        <v>130677.38</v>
      </c>
      <c r="G419" s="320">
        <v>130677.38</v>
      </c>
      <c r="H419" s="315"/>
      <c r="I419" s="317"/>
    </row>
    <row r="420" spans="1:9" s="302" customFormat="1" ht="15.75">
      <c r="A420" s="312"/>
      <c r="B420" s="304" t="s">
        <v>95</v>
      </c>
      <c r="C420" s="99" t="s">
        <v>92</v>
      </c>
      <c r="D420" s="320"/>
      <c r="E420" s="320"/>
      <c r="F420" s="320">
        <v>181.29</v>
      </c>
      <c r="G420" s="320">
        <v>174.33</v>
      </c>
      <c r="H420" s="315"/>
      <c r="I420" s="317"/>
    </row>
    <row r="421" spans="1:9" s="302" customFormat="1" ht="15.75">
      <c r="A421" s="312"/>
      <c r="B421" s="313" t="s">
        <v>96</v>
      </c>
      <c r="C421" s="314" t="s">
        <v>92</v>
      </c>
      <c r="D421" s="320"/>
      <c r="E421" s="320"/>
      <c r="F421" s="320">
        <v>460</v>
      </c>
      <c r="G421" s="320">
        <v>441.22</v>
      </c>
      <c r="H421" s="315"/>
      <c r="I421" s="317"/>
    </row>
    <row r="422" spans="1:9" s="302" customFormat="1" ht="15.75">
      <c r="A422" s="312"/>
      <c r="B422" s="321" t="s">
        <v>247</v>
      </c>
      <c r="C422" s="314"/>
      <c r="D422" s="320"/>
      <c r="E422" s="320"/>
      <c r="F422" s="320"/>
      <c r="G422" s="320"/>
      <c r="H422" s="315"/>
      <c r="I422" s="317"/>
    </row>
    <row r="423" spans="1:9" s="302" customFormat="1" ht="15.75">
      <c r="A423" s="312"/>
      <c r="B423" s="304" t="s">
        <v>147</v>
      </c>
      <c r="C423" s="314"/>
      <c r="D423" s="320"/>
      <c r="E423" s="320"/>
      <c r="F423" s="320"/>
      <c r="G423" s="320"/>
      <c r="H423" s="315"/>
      <c r="I423" s="317"/>
    </row>
    <row r="424" spans="1:9" s="302" customFormat="1" ht="15.75">
      <c r="A424" s="312"/>
      <c r="B424" s="304" t="s">
        <v>94</v>
      </c>
      <c r="C424" s="99" t="s">
        <v>90</v>
      </c>
      <c r="D424" s="320"/>
      <c r="E424" s="320"/>
      <c r="F424" s="320">
        <v>567834.68</v>
      </c>
      <c r="G424" s="320">
        <v>567834.68</v>
      </c>
      <c r="H424" s="315"/>
      <c r="I424" s="317"/>
    </row>
    <row r="425" spans="1:9" s="302" customFormat="1" ht="15.75">
      <c r="A425" s="312"/>
      <c r="B425" s="304" t="s">
        <v>95</v>
      </c>
      <c r="C425" s="99" t="s">
        <v>92</v>
      </c>
      <c r="D425" s="320"/>
      <c r="E425" s="320"/>
      <c r="F425" s="320">
        <v>353.21</v>
      </c>
      <c r="G425" s="320">
        <v>340.83</v>
      </c>
      <c r="H425" s="315"/>
      <c r="I425" s="317"/>
    </row>
    <row r="426" spans="1:9" s="302" customFormat="1" ht="15.75">
      <c r="A426" s="312"/>
      <c r="B426" s="313" t="s">
        <v>96</v>
      </c>
      <c r="C426" s="314" t="s">
        <v>92</v>
      </c>
      <c r="D426" s="320"/>
      <c r="E426" s="320"/>
      <c r="F426" s="320">
        <v>1603.27</v>
      </c>
      <c r="G426" s="320">
        <v>1839.7</v>
      </c>
      <c r="H426" s="315"/>
      <c r="I426" s="317"/>
    </row>
    <row r="427" spans="1:9" s="302" customFormat="1" ht="15.75">
      <c r="A427" s="312"/>
      <c r="B427" s="321" t="s">
        <v>248</v>
      </c>
      <c r="C427" s="314"/>
      <c r="D427" s="320"/>
      <c r="E427" s="320"/>
      <c r="F427" s="320"/>
      <c r="G427" s="320"/>
      <c r="H427" s="315"/>
      <c r="I427" s="317"/>
    </row>
    <row r="428" spans="1:9" s="302" customFormat="1" ht="15.75">
      <c r="A428" s="312"/>
      <c r="B428" s="304" t="s">
        <v>147</v>
      </c>
      <c r="C428" s="314"/>
      <c r="D428" s="320"/>
      <c r="E428" s="320"/>
      <c r="F428" s="320"/>
      <c r="G428" s="320"/>
      <c r="H428" s="315"/>
      <c r="I428" s="317"/>
    </row>
    <row r="429" spans="1:9" s="302" customFormat="1" ht="15.75">
      <c r="A429" s="312"/>
      <c r="B429" s="304" t="s">
        <v>94</v>
      </c>
      <c r="C429" s="99" t="s">
        <v>90</v>
      </c>
      <c r="D429" s="320"/>
      <c r="E429" s="320"/>
      <c r="F429" s="320">
        <v>1022640.49</v>
      </c>
      <c r="G429" s="320">
        <v>1022640.49</v>
      </c>
      <c r="H429" s="315"/>
      <c r="I429" s="317"/>
    </row>
    <row r="430" spans="1:9" s="302" customFormat="1" ht="15.75">
      <c r="A430" s="312"/>
      <c r="B430" s="304" t="s">
        <v>95</v>
      </c>
      <c r="C430" s="99" t="s">
        <v>92</v>
      </c>
      <c r="D430" s="320"/>
      <c r="E430" s="320"/>
      <c r="F430" s="320"/>
      <c r="G430" s="320"/>
      <c r="H430" s="315"/>
      <c r="I430" s="317"/>
    </row>
    <row r="431" spans="1:9" s="302" customFormat="1" ht="15.75">
      <c r="A431" s="312"/>
      <c r="B431" s="313" t="s">
        <v>96</v>
      </c>
      <c r="C431" s="314" t="s">
        <v>92</v>
      </c>
      <c r="D431" s="320"/>
      <c r="E431" s="320"/>
      <c r="F431" s="320">
        <v>2154.05</v>
      </c>
      <c r="G431" s="320">
        <v>2171.31</v>
      </c>
      <c r="H431" s="315"/>
      <c r="I431" s="317"/>
    </row>
    <row r="432" spans="1:9" s="302" customFormat="1" ht="15.75">
      <c r="A432" s="312"/>
      <c r="B432" s="321" t="s">
        <v>249</v>
      </c>
      <c r="C432" s="314"/>
      <c r="D432" s="320"/>
      <c r="E432" s="320"/>
      <c r="F432" s="320"/>
      <c r="G432" s="320"/>
      <c r="H432" s="315"/>
      <c r="I432" s="317"/>
    </row>
    <row r="433" spans="1:9" s="302" customFormat="1" ht="15.75">
      <c r="A433" s="312"/>
      <c r="B433" s="304" t="s">
        <v>147</v>
      </c>
      <c r="C433" s="314"/>
      <c r="D433" s="320"/>
      <c r="E433" s="320"/>
      <c r="F433" s="320"/>
      <c r="G433" s="320"/>
      <c r="H433" s="315"/>
      <c r="I433" s="317"/>
    </row>
    <row r="434" spans="1:9" s="302" customFormat="1" ht="15.75">
      <c r="A434" s="312"/>
      <c r="B434" s="304" t="s">
        <v>94</v>
      </c>
      <c r="C434" s="99" t="s">
        <v>90</v>
      </c>
      <c r="D434" s="320">
        <v>160620.46</v>
      </c>
      <c r="E434" s="320">
        <v>160620.46</v>
      </c>
      <c r="F434" s="320">
        <v>178933.03</v>
      </c>
      <c r="G434" s="320">
        <v>178933.03</v>
      </c>
      <c r="H434" s="315"/>
      <c r="I434" s="317"/>
    </row>
    <row r="435" spans="1:9" s="302" customFormat="1" ht="15.75">
      <c r="A435" s="312"/>
      <c r="B435" s="304" t="s">
        <v>95</v>
      </c>
      <c r="C435" s="99" t="s">
        <v>92</v>
      </c>
      <c r="D435" s="320">
        <v>153.76</v>
      </c>
      <c r="E435" s="320">
        <v>146.7</v>
      </c>
      <c r="F435" s="320">
        <v>181.72</v>
      </c>
      <c r="G435" s="320">
        <v>171.48</v>
      </c>
      <c r="H435" s="315"/>
      <c r="I435" s="317"/>
    </row>
    <row r="436" spans="1:9" s="302" customFormat="1" ht="15.75">
      <c r="A436" s="312"/>
      <c r="B436" s="313" t="s">
        <v>96</v>
      </c>
      <c r="C436" s="314" t="s">
        <v>92</v>
      </c>
      <c r="D436" s="320">
        <v>772.81</v>
      </c>
      <c r="E436" s="320">
        <v>814.47</v>
      </c>
      <c r="F436" s="320">
        <v>648.95</v>
      </c>
      <c r="G436" s="320">
        <v>724.17</v>
      </c>
      <c r="H436" s="315"/>
      <c r="I436" s="317"/>
    </row>
    <row r="437" spans="1:9" s="302" customFormat="1" ht="15.75">
      <c r="A437" s="312"/>
      <c r="B437" s="321" t="s">
        <v>250</v>
      </c>
      <c r="C437" s="314"/>
      <c r="D437" s="320"/>
      <c r="E437" s="320"/>
      <c r="F437" s="320"/>
      <c r="G437" s="320"/>
      <c r="H437" s="315"/>
      <c r="I437" s="317"/>
    </row>
    <row r="438" spans="1:9" s="302" customFormat="1" ht="15.75">
      <c r="A438" s="312"/>
      <c r="B438" s="304" t="s">
        <v>147</v>
      </c>
      <c r="C438" s="314"/>
      <c r="D438" s="320"/>
      <c r="E438" s="320"/>
      <c r="F438" s="320"/>
      <c r="G438" s="320"/>
      <c r="H438" s="315"/>
      <c r="I438" s="317"/>
    </row>
    <row r="439" spans="1:9" s="302" customFormat="1" ht="15.75">
      <c r="A439" s="312"/>
      <c r="B439" s="304" t="s">
        <v>94</v>
      </c>
      <c r="C439" s="99" t="s">
        <v>90</v>
      </c>
      <c r="D439" s="320"/>
      <c r="E439" s="320"/>
      <c r="F439" s="320">
        <v>617833.58</v>
      </c>
      <c r="G439" s="320">
        <v>617833.58</v>
      </c>
      <c r="H439" s="315"/>
      <c r="I439" s="317"/>
    </row>
    <row r="440" spans="1:9" s="302" customFormat="1" ht="15.75">
      <c r="A440" s="312"/>
      <c r="B440" s="304" t="s">
        <v>95</v>
      </c>
      <c r="C440" s="99" t="s">
        <v>92</v>
      </c>
      <c r="D440" s="320"/>
      <c r="E440" s="320"/>
      <c r="F440" s="320">
        <v>234.4</v>
      </c>
      <c r="G440" s="320">
        <v>210.79</v>
      </c>
      <c r="H440" s="315"/>
      <c r="I440" s="317"/>
    </row>
    <row r="441" spans="1:9" s="302" customFormat="1" ht="15.75">
      <c r="A441" s="312"/>
      <c r="B441" s="313" t="s">
        <v>96</v>
      </c>
      <c r="C441" s="314" t="s">
        <v>92</v>
      </c>
      <c r="D441" s="320"/>
      <c r="E441" s="320"/>
      <c r="F441" s="320">
        <v>1945.7</v>
      </c>
      <c r="G441" s="320">
        <v>1523.34</v>
      </c>
      <c r="H441" s="315"/>
      <c r="I441" s="317"/>
    </row>
    <row r="442" spans="1:9" s="302" customFormat="1" ht="15.75">
      <c r="A442" s="312"/>
      <c r="B442" s="321" t="s">
        <v>251</v>
      </c>
      <c r="C442" s="314"/>
      <c r="D442" s="320"/>
      <c r="E442" s="320"/>
      <c r="F442" s="320"/>
      <c r="G442" s="320"/>
      <c r="H442" s="315"/>
      <c r="I442" s="317"/>
    </row>
    <row r="443" spans="1:9" s="302" customFormat="1" ht="15.75">
      <c r="A443" s="312"/>
      <c r="B443" s="304" t="s">
        <v>147</v>
      </c>
      <c r="C443" s="314"/>
      <c r="D443" s="320"/>
      <c r="E443" s="320"/>
      <c r="F443" s="320"/>
      <c r="G443" s="320"/>
      <c r="H443" s="315"/>
      <c r="I443" s="317"/>
    </row>
    <row r="444" spans="1:9" s="302" customFormat="1" ht="15.75">
      <c r="A444" s="312"/>
      <c r="B444" s="304" t="s">
        <v>94</v>
      </c>
      <c r="C444" s="99" t="s">
        <v>90</v>
      </c>
      <c r="D444" s="320">
        <v>1545869.29</v>
      </c>
      <c r="E444" s="320">
        <v>1655910.6</v>
      </c>
      <c r="F444" s="320">
        <v>1307030.44</v>
      </c>
      <c r="G444" s="320">
        <v>1307030.44</v>
      </c>
      <c r="H444" s="315"/>
      <c r="I444" s="317"/>
    </row>
    <row r="445" spans="1:9" s="302" customFormat="1" ht="15.75">
      <c r="A445" s="312"/>
      <c r="B445" s="304" t="s">
        <v>95</v>
      </c>
      <c r="C445" s="99" t="s">
        <v>92</v>
      </c>
      <c r="D445" s="320">
        <v>348.64</v>
      </c>
      <c r="E445" s="320">
        <v>365.25</v>
      </c>
      <c r="F445" s="320">
        <v>444.46</v>
      </c>
      <c r="G445" s="320">
        <v>394.16</v>
      </c>
      <c r="H445" s="315"/>
      <c r="I445" s="317"/>
    </row>
    <row r="446" spans="1:9" s="302" customFormat="1" ht="15.75">
      <c r="A446" s="305"/>
      <c r="B446" s="304" t="s">
        <v>96</v>
      </c>
      <c r="C446" s="99" t="s">
        <v>92</v>
      </c>
      <c r="D446" s="320">
        <v>5740.3</v>
      </c>
      <c r="E446" s="320">
        <v>5982.21</v>
      </c>
      <c r="F446" s="320">
        <v>3265.39</v>
      </c>
      <c r="G446" s="320">
        <v>3331.3</v>
      </c>
      <c r="H446" s="307"/>
      <c r="I446" s="307"/>
    </row>
    <row r="447" spans="1:9" ht="15.75">
      <c r="A447" s="312"/>
      <c r="B447" s="306" t="s">
        <v>268</v>
      </c>
      <c r="C447" s="314"/>
      <c r="D447" s="341"/>
      <c r="E447" s="341"/>
      <c r="F447" s="341"/>
      <c r="G447" s="341"/>
      <c r="H447" s="178"/>
      <c r="I447" s="179"/>
    </row>
    <row r="448" spans="1:9" ht="15.75">
      <c r="A448" s="312"/>
      <c r="B448" s="304" t="s">
        <v>147</v>
      </c>
      <c r="C448" s="314"/>
      <c r="D448" s="341"/>
      <c r="E448" s="341"/>
      <c r="F448" s="341"/>
      <c r="G448" s="341"/>
      <c r="H448" s="47"/>
      <c r="I448" s="47"/>
    </row>
    <row r="449" spans="1:9" ht="15.75">
      <c r="A449" s="312"/>
      <c r="B449" s="304" t="s">
        <v>94</v>
      </c>
      <c r="C449" s="322" t="s">
        <v>90</v>
      </c>
      <c r="D449" s="341">
        <v>67918.28</v>
      </c>
      <c r="E449" s="341">
        <v>67918.28</v>
      </c>
      <c r="F449" s="341">
        <v>40597.76</v>
      </c>
      <c r="G449" s="341">
        <v>40597.76</v>
      </c>
      <c r="H449" s="47">
        <v>113438.45</v>
      </c>
      <c r="I449" s="47">
        <v>113438.45</v>
      </c>
    </row>
    <row r="450" spans="1:9" ht="15.75">
      <c r="A450" s="312"/>
      <c r="B450" s="304" t="s">
        <v>95</v>
      </c>
      <c r="C450" s="322" t="s">
        <v>92</v>
      </c>
      <c r="D450" s="341"/>
      <c r="E450" s="341"/>
      <c r="F450" s="341"/>
      <c r="G450" s="341"/>
      <c r="H450" s="47"/>
      <c r="I450" s="47"/>
    </row>
    <row r="451" spans="1:9" ht="15.75">
      <c r="A451" s="303"/>
      <c r="B451" s="304" t="s">
        <v>96</v>
      </c>
      <c r="C451" s="322" t="s">
        <v>92</v>
      </c>
      <c r="D451" s="47"/>
      <c r="E451" s="47"/>
      <c r="F451" s="47"/>
      <c r="G451" s="47"/>
      <c r="H451" s="47"/>
      <c r="I451" s="51"/>
    </row>
    <row r="452" spans="1:9" s="302" customFormat="1" ht="16.5" thickBot="1">
      <c r="A452" s="724" t="s">
        <v>252</v>
      </c>
      <c r="B452" s="725"/>
      <c r="C452" s="725"/>
      <c r="D452" s="725"/>
      <c r="E452" s="725"/>
      <c r="F452" s="725"/>
      <c r="G452" s="725"/>
      <c r="H452" s="725"/>
      <c r="I452" s="726"/>
    </row>
    <row r="453" spans="1:9" s="302" customFormat="1" ht="21" thickBot="1">
      <c r="A453" s="701" t="s">
        <v>454</v>
      </c>
      <c r="B453" s="702"/>
      <c r="C453" s="702"/>
      <c r="D453" s="702"/>
      <c r="E453" s="702"/>
      <c r="F453" s="702"/>
      <c r="G453" s="702"/>
      <c r="H453" s="702"/>
      <c r="I453" s="703"/>
    </row>
    <row r="454" spans="1:9" s="302" customFormat="1" ht="41.25" customHeight="1">
      <c r="A454" s="727" t="s">
        <v>53</v>
      </c>
      <c r="B454" s="729" t="s">
        <v>0</v>
      </c>
      <c r="C454" s="729" t="s">
        <v>83</v>
      </c>
      <c r="D454" s="729" t="s">
        <v>84</v>
      </c>
      <c r="E454" s="729"/>
      <c r="F454" s="731" t="s">
        <v>85</v>
      </c>
      <c r="G454" s="732"/>
      <c r="H454" s="731" t="s">
        <v>86</v>
      </c>
      <c r="I454" s="733"/>
    </row>
    <row r="455" spans="1:9" s="302" customFormat="1" ht="15.75">
      <c r="A455" s="727"/>
      <c r="B455" s="729"/>
      <c r="C455" s="729"/>
      <c r="D455" s="734">
        <v>2017</v>
      </c>
      <c r="E455" s="735"/>
      <c r="F455" s="734">
        <v>2018</v>
      </c>
      <c r="G455" s="735"/>
      <c r="H455" s="734">
        <v>2019</v>
      </c>
      <c r="I455" s="736"/>
    </row>
    <row r="456" spans="1:9" s="302" customFormat="1" ht="15.75">
      <c r="A456" s="728"/>
      <c r="B456" s="730"/>
      <c r="C456" s="730"/>
      <c r="D456" s="696" t="s">
        <v>116</v>
      </c>
      <c r="E456" s="696" t="s">
        <v>117</v>
      </c>
      <c r="F456" s="696" t="s">
        <v>116</v>
      </c>
      <c r="G456" s="696" t="s">
        <v>117</v>
      </c>
      <c r="H456" s="696" t="s">
        <v>116</v>
      </c>
      <c r="I456" s="100" t="s">
        <v>117</v>
      </c>
    </row>
    <row r="457" spans="1:9" s="302" customFormat="1" ht="15.75">
      <c r="A457" s="303" t="s">
        <v>2</v>
      </c>
      <c r="B457" s="304" t="s">
        <v>87</v>
      </c>
      <c r="C457" s="305"/>
      <c r="D457" s="102"/>
      <c r="E457" s="102"/>
      <c r="F457" s="102"/>
      <c r="G457" s="102"/>
      <c r="H457" s="102"/>
      <c r="I457" s="103"/>
    </row>
    <row r="458" spans="1:9" s="302" customFormat="1" ht="15.75" customHeight="1" hidden="1" thickBot="1">
      <c r="A458" s="303" t="s">
        <v>4</v>
      </c>
      <c r="B458" s="304" t="s">
        <v>88</v>
      </c>
      <c r="C458" s="305"/>
      <c r="D458" s="102"/>
      <c r="E458" s="102"/>
      <c r="F458" s="102"/>
      <c r="G458" s="102"/>
      <c r="H458" s="102"/>
      <c r="I458" s="103"/>
    </row>
    <row r="459" spans="1:9" s="302" customFormat="1" ht="15.75" customHeight="1" hidden="1" thickBot="1">
      <c r="A459" s="303"/>
      <c r="B459" s="304" t="s">
        <v>89</v>
      </c>
      <c r="C459" s="305" t="s">
        <v>90</v>
      </c>
      <c r="D459" s="102"/>
      <c r="E459" s="102"/>
      <c r="F459" s="102"/>
      <c r="G459" s="102"/>
      <c r="H459" s="102"/>
      <c r="I459" s="103"/>
    </row>
    <row r="460" spans="1:9" s="302" customFormat="1" ht="15.75" customHeight="1" hidden="1" thickBot="1">
      <c r="A460" s="303"/>
      <c r="B460" s="304" t="s">
        <v>91</v>
      </c>
      <c r="C460" s="305" t="s">
        <v>92</v>
      </c>
      <c r="D460" s="102"/>
      <c r="E460" s="102"/>
      <c r="F460" s="102"/>
      <c r="G460" s="102"/>
      <c r="H460" s="102"/>
      <c r="I460" s="103"/>
    </row>
    <row r="461" spans="1:9" s="302" customFormat="1" ht="15.75">
      <c r="A461" s="303" t="s">
        <v>7</v>
      </c>
      <c r="B461" s="304" t="s">
        <v>93</v>
      </c>
      <c r="C461" s="305"/>
      <c r="D461" s="102"/>
      <c r="E461" s="102"/>
      <c r="F461" s="102"/>
      <c r="G461" s="102"/>
      <c r="H461" s="102"/>
      <c r="I461" s="103"/>
    </row>
    <row r="462" spans="1:9" s="302" customFormat="1" ht="15.75">
      <c r="A462" s="303"/>
      <c r="B462" s="306" t="s">
        <v>230</v>
      </c>
      <c r="C462" s="696"/>
      <c r="D462" s="307"/>
      <c r="E462" s="307"/>
      <c r="F462" s="307"/>
      <c r="G462" s="307"/>
      <c r="H462" s="307"/>
      <c r="I462" s="308"/>
    </row>
    <row r="463" spans="1:9" s="302" customFormat="1" ht="15.75">
      <c r="A463" s="303"/>
      <c r="B463" s="304" t="s">
        <v>147</v>
      </c>
      <c r="C463" s="696"/>
      <c r="D463" s="307"/>
      <c r="E463" s="307"/>
      <c r="F463" s="307"/>
      <c r="G463" s="307"/>
      <c r="H463" s="307"/>
      <c r="I463" s="308"/>
    </row>
    <row r="464" spans="1:11" s="302" customFormat="1" ht="15.75">
      <c r="A464" s="303"/>
      <c r="B464" s="304" t="s">
        <v>94</v>
      </c>
      <c r="C464" s="696" t="s">
        <v>90</v>
      </c>
      <c r="D464" s="307">
        <v>183996.02</v>
      </c>
      <c r="E464" s="307">
        <v>209899.09</v>
      </c>
      <c r="F464" s="307">
        <f>E464</f>
        <v>209899.09</v>
      </c>
      <c r="G464" s="307">
        <v>275649.5</v>
      </c>
      <c r="H464" s="307">
        <v>346694.8332618699</v>
      </c>
      <c r="I464" s="308">
        <v>346694.8332618699</v>
      </c>
      <c r="K464" s="309"/>
    </row>
    <row r="465" spans="1:11" s="302" customFormat="1" ht="15.75">
      <c r="A465" s="303"/>
      <c r="B465" s="304" t="s">
        <v>95</v>
      </c>
      <c r="C465" s="696" t="s">
        <v>92</v>
      </c>
      <c r="D465" s="307">
        <v>19.79</v>
      </c>
      <c r="E465" s="307">
        <v>18.22</v>
      </c>
      <c r="F465" s="307">
        <f>E465</f>
        <v>18.22</v>
      </c>
      <c r="G465" s="307">
        <v>22.87</v>
      </c>
      <c r="H465" s="310">
        <v>23.14985062382428</v>
      </c>
      <c r="I465" s="311">
        <v>23.14985062382428</v>
      </c>
      <c r="K465" s="309"/>
    </row>
    <row r="466" spans="1:11" s="302" customFormat="1" ht="15.75">
      <c r="A466" s="312"/>
      <c r="B466" s="313" t="s">
        <v>96</v>
      </c>
      <c r="C466" s="314" t="s">
        <v>92</v>
      </c>
      <c r="D466" s="315">
        <v>277.78000000000003</v>
      </c>
      <c r="E466" s="315">
        <v>306.32</v>
      </c>
      <c r="F466" s="307">
        <f>E466</f>
        <v>306.32</v>
      </c>
      <c r="G466" s="316">
        <v>404.37</v>
      </c>
      <c r="H466" s="315">
        <v>462.98732479517264</v>
      </c>
      <c r="I466" s="308">
        <v>462.98732479517264</v>
      </c>
      <c r="K466" s="309"/>
    </row>
    <row r="467" spans="1:9" s="302" customFormat="1" ht="15.75">
      <c r="A467" s="312"/>
      <c r="B467" s="304" t="s">
        <v>231</v>
      </c>
      <c r="C467" s="314"/>
      <c r="D467" s="315"/>
      <c r="E467" s="315"/>
      <c r="F467" s="315"/>
      <c r="G467" s="315"/>
      <c r="H467" s="315"/>
      <c r="I467" s="317"/>
    </row>
    <row r="468" spans="1:9" s="302" customFormat="1" ht="15.75">
      <c r="A468" s="312"/>
      <c r="B468" s="304" t="s">
        <v>147</v>
      </c>
      <c r="C468" s="314"/>
      <c r="D468" s="315"/>
      <c r="E468" s="315"/>
      <c r="F468" s="315"/>
      <c r="G468" s="315"/>
      <c r="H468" s="315"/>
      <c r="I468" s="317"/>
    </row>
    <row r="469" spans="1:9" s="302" customFormat="1" ht="15.75">
      <c r="A469" s="312"/>
      <c r="B469" s="304" t="s">
        <v>94</v>
      </c>
      <c r="C469" s="696" t="s">
        <v>90</v>
      </c>
      <c r="D469" s="315"/>
      <c r="E469" s="315"/>
      <c r="F469" s="315"/>
      <c r="G469" s="315"/>
      <c r="H469" s="315">
        <v>293147.31762007746</v>
      </c>
      <c r="I469" s="317">
        <v>293147.31762007746</v>
      </c>
    </row>
    <row r="470" spans="1:9" s="302" customFormat="1" ht="15.75">
      <c r="A470" s="312"/>
      <c r="B470" s="304" t="s">
        <v>95</v>
      </c>
      <c r="C470" s="696" t="s">
        <v>92</v>
      </c>
      <c r="D470" s="315"/>
      <c r="E470" s="315"/>
      <c r="F470" s="315"/>
      <c r="G470" s="315"/>
      <c r="H470" s="318">
        <v>23.149850297378222</v>
      </c>
      <c r="I470" s="319">
        <v>23.149850297378222</v>
      </c>
    </row>
    <row r="471" spans="1:9" s="302" customFormat="1" ht="15.75">
      <c r="A471" s="312"/>
      <c r="B471" s="313" t="s">
        <v>96</v>
      </c>
      <c r="C471" s="314" t="s">
        <v>92</v>
      </c>
      <c r="D471" s="315"/>
      <c r="E471" s="315"/>
      <c r="F471" s="315"/>
      <c r="G471" s="315"/>
      <c r="H471" s="315">
        <v>462.98731826638743</v>
      </c>
      <c r="I471" s="317">
        <v>462.98731826638743</v>
      </c>
    </row>
    <row r="472" spans="1:9" s="302" customFormat="1" ht="15.75">
      <c r="A472" s="303"/>
      <c r="B472" s="306" t="s">
        <v>232</v>
      </c>
      <c r="C472" s="696"/>
      <c r="D472" s="307"/>
      <c r="E472" s="307"/>
      <c r="F472" s="307"/>
      <c r="G472" s="307"/>
      <c r="H472" s="307"/>
      <c r="I472" s="308"/>
    </row>
    <row r="473" spans="1:9" s="302" customFormat="1" ht="15.75">
      <c r="A473" s="303"/>
      <c r="B473" s="304" t="s">
        <v>147</v>
      </c>
      <c r="C473" s="696"/>
      <c r="D473" s="307"/>
      <c r="E473" s="307"/>
      <c r="F473" s="307"/>
      <c r="G473" s="307"/>
      <c r="H473" s="307"/>
      <c r="I473" s="308"/>
    </row>
    <row r="474" spans="1:9" s="302" customFormat="1" ht="15.75">
      <c r="A474" s="303"/>
      <c r="B474" s="304" t="s">
        <v>94</v>
      </c>
      <c r="C474" s="696" t="s">
        <v>90</v>
      </c>
      <c r="D474" s="307">
        <v>7318.95</v>
      </c>
      <c r="E474" s="307">
        <v>890.85</v>
      </c>
      <c r="F474" s="307">
        <f>'[9]2018'!$T$47*1000</f>
        <v>18410.4</v>
      </c>
      <c r="G474" s="307">
        <f>'[9]2018'!$U$47*1000</f>
        <v>13934.47</v>
      </c>
      <c r="H474" s="307"/>
      <c r="I474" s="308"/>
    </row>
    <row r="475" spans="1:9" s="302" customFormat="1" ht="15.75">
      <c r="A475" s="303"/>
      <c r="B475" s="304" t="s">
        <v>95</v>
      </c>
      <c r="C475" s="696" t="s">
        <v>92</v>
      </c>
      <c r="D475" s="307">
        <v>2.72</v>
      </c>
      <c r="E475" s="307">
        <v>10.85</v>
      </c>
      <c r="F475" s="307">
        <f>'[9]2018'!$T$48*1000</f>
        <v>4.47</v>
      </c>
      <c r="G475" s="307">
        <f>'[9]2018'!$U$48*1000</f>
        <v>10.99</v>
      </c>
      <c r="H475" s="307"/>
      <c r="I475" s="308"/>
    </row>
    <row r="476" spans="1:9" s="302" customFormat="1" ht="15.75">
      <c r="A476" s="312"/>
      <c r="B476" s="313" t="s">
        <v>96</v>
      </c>
      <c r="C476" s="314" t="s">
        <v>92</v>
      </c>
      <c r="D476" s="315">
        <v>12.76</v>
      </c>
      <c r="E476" s="307">
        <v>12</v>
      </c>
      <c r="F476" s="315">
        <f>'[9]2018'!$T$49*1000</f>
        <v>30.53</v>
      </c>
      <c r="G476" s="307">
        <f>'[9]2018'!$U$49*1000</f>
        <v>30.42</v>
      </c>
      <c r="H476" s="315"/>
      <c r="I476" s="317"/>
    </row>
    <row r="477" spans="1:9" s="302" customFormat="1" ht="15.75">
      <c r="A477" s="303"/>
      <c r="B477" s="306" t="s">
        <v>233</v>
      </c>
      <c r="C477" s="696"/>
      <c r="D477" s="307"/>
      <c r="E477" s="307"/>
      <c r="F477" s="307"/>
      <c r="G477" s="307"/>
      <c r="H477" s="307"/>
      <c r="I477" s="308"/>
    </row>
    <row r="478" spans="1:9" s="302" customFormat="1" ht="15.75">
      <c r="A478" s="303"/>
      <c r="B478" s="304" t="s">
        <v>147</v>
      </c>
      <c r="C478" s="696"/>
      <c r="D478" s="307"/>
      <c r="E478" s="307"/>
      <c r="F478" s="307"/>
      <c r="G478" s="307"/>
      <c r="H478" s="307"/>
      <c r="I478" s="308"/>
    </row>
    <row r="479" spans="1:9" s="302" customFormat="1" ht="15.75">
      <c r="A479" s="303"/>
      <c r="B479" s="304" t="s">
        <v>94</v>
      </c>
      <c r="C479" s="696" t="s">
        <v>90</v>
      </c>
      <c r="D479" s="307">
        <v>459534.39</v>
      </c>
      <c r="E479" s="307">
        <v>502702.28</v>
      </c>
      <c r="F479" s="307">
        <v>393645.56</v>
      </c>
      <c r="G479" s="307">
        <v>394751.42</v>
      </c>
      <c r="H479" s="307"/>
      <c r="I479" s="308"/>
    </row>
    <row r="480" spans="1:9" s="302" customFormat="1" ht="15.75">
      <c r="A480" s="303"/>
      <c r="B480" s="304" t="s">
        <v>95</v>
      </c>
      <c r="C480" s="696" t="s">
        <v>92</v>
      </c>
      <c r="D480" s="307">
        <v>37.45</v>
      </c>
      <c r="E480" s="307">
        <v>158.8</v>
      </c>
      <c r="F480" s="307">
        <v>23.21</v>
      </c>
      <c r="G480" s="307">
        <v>66.06</v>
      </c>
      <c r="H480" s="307"/>
      <c r="I480" s="308"/>
    </row>
    <row r="481" spans="1:9" s="302" customFormat="1" ht="15.75">
      <c r="A481" s="312"/>
      <c r="B481" s="313" t="s">
        <v>96</v>
      </c>
      <c r="C481" s="314" t="s">
        <v>92</v>
      </c>
      <c r="D481" s="315">
        <v>781.45</v>
      </c>
      <c r="E481" s="307">
        <v>1016.32</v>
      </c>
      <c r="F481" s="315">
        <v>660.04</v>
      </c>
      <c r="G481" s="307">
        <v>788.24</v>
      </c>
      <c r="H481" s="315"/>
      <c r="I481" s="317"/>
    </row>
    <row r="482" spans="1:9" s="302" customFormat="1" ht="15.75">
      <c r="A482" s="303"/>
      <c r="B482" s="306" t="s">
        <v>234</v>
      </c>
      <c r="C482" s="696"/>
      <c r="D482" s="307"/>
      <c r="E482" s="307"/>
      <c r="F482" s="307"/>
      <c r="G482" s="307"/>
      <c r="H482" s="307"/>
      <c r="I482" s="308"/>
    </row>
    <row r="483" spans="1:9" s="302" customFormat="1" ht="15.75">
      <c r="A483" s="303"/>
      <c r="B483" s="304" t="s">
        <v>147</v>
      </c>
      <c r="C483" s="696"/>
      <c r="D483" s="307"/>
      <c r="E483" s="307"/>
      <c r="F483" s="307"/>
      <c r="G483" s="307"/>
      <c r="H483" s="307"/>
      <c r="I483" s="308"/>
    </row>
    <row r="484" spans="1:9" s="302" customFormat="1" ht="15.75">
      <c r="A484" s="303"/>
      <c r="B484" s="304" t="s">
        <v>94</v>
      </c>
      <c r="C484" s="696" t="s">
        <v>90</v>
      </c>
      <c r="D484" s="307">
        <v>588376.51</v>
      </c>
      <c r="E484" s="307">
        <v>588376.51</v>
      </c>
      <c r="F484" s="307">
        <v>521006.03</v>
      </c>
      <c r="G484" s="307">
        <v>521006.03</v>
      </c>
      <c r="H484" s="307"/>
      <c r="I484" s="308"/>
    </row>
    <row r="485" spans="1:9" s="302" customFormat="1" ht="15.75">
      <c r="A485" s="303"/>
      <c r="B485" s="304" t="s">
        <v>95</v>
      </c>
      <c r="C485" s="696" t="s">
        <v>92</v>
      </c>
      <c r="D485" s="307">
        <v>187.35</v>
      </c>
      <c r="E485" s="307">
        <v>187.89</v>
      </c>
      <c r="F485" s="307">
        <v>212.31</v>
      </c>
      <c r="G485" s="307">
        <v>229.22</v>
      </c>
      <c r="H485" s="307"/>
      <c r="I485" s="308"/>
    </row>
    <row r="486" spans="1:9" s="302" customFormat="1" ht="15.75">
      <c r="A486" s="312"/>
      <c r="B486" s="313" t="s">
        <v>96</v>
      </c>
      <c r="C486" s="314" t="s">
        <v>92</v>
      </c>
      <c r="D486" s="315">
        <v>1742.82</v>
      </c>
      <c r="E486" s="307">
        <v>1594.01</v>
      </c>
      <c r="F486" s="315">
        <v>1527.87</v>
      </c>
      <c r="G486" s="307">
        <v>1418.47</v>
      </c>
      <c r="H486" s="315"/>
      <c r="I486" s="317"/>
    </row>
    <row r="487" spans="1:9" s="302" customFormat="1" ht="15.75">
      <c r="A487" s="303"/>
      <c r="B487" s="306" t="s">
        <v>235</v>
      </c>
      <c r="C487" s="696"/>
      <c r="D487" s="307"/>
      <c r="E487" s="307"/>
      <c r="F487" s="307"/>
      <c r="G487" s="307"/>
      <c r="H487" s="307"/>
      <c r="I487" s="308"/>
    </row>
    <row r="488" spans="1:9" s="302" customFormat="1" ht="15.75">
      <c r="A488" s="303"/>
      <c r="B488" s="304" t="s">
        <v>147</v>
      </c>
      <c r="C488" s="696"/>
      <c r="D488" s="307"/>
      <c r="E488" s="307"/>
      <c r="F488" s="307"/>
      <c r="G488" s="307"/>
      <c r="H488" s="307"/>
      <c r="I488" s="308"/>
    </row>
    <row r="489" spans="1:9" s="302" customFormat="1" ht="15.75">
      <c r="A489" s="303"/>
      <c r="B489" s="304" t="s">
        <v>94</v>
      </c>
      <c r="C489" s="696" t="s">
        <v>90</v>
      </c>
      <c r="D489" s="307">
        <v>834010.59</v>
      </c>
      <c r="E489" s="307">
        <v>834010.59</v>
      </c>
      <c r="F489" s="307">
        <v>381089.34</v>
      </c>
      <c r="G489" s="307">
        <v>381089.34</v>
      </c>
      <c r="H489" s="307"/>
      <c r="I489" s="308"/>
    </row>
    <row r="490" spans="1:9" s="302" customFormat="1" ht="15.75">
      <c r="A490" s="303"/>
      <c r="B490" s="304" t="s">
        <v>95</v>
      </c>
      <c r="C490" s="696" t="s">
        <v>92</v>
      </c>
      <c r="D490" s="307">
        <v>178.28</v>
      </c>
      <c r="E490" s="307">
        <v>149.68</v>
      </c>
      <c r="F490" s="307">
        <v>227.2</v>
      </c>
      <c r="G490" s="307">
        <v>152.39</v>
      </c>
      <c r="H490" s="307"/>
      <c r="I490" s="308"/>
    </row>
    <row r="491" spans="1:9" s="302" customFormat="1" ht="15.75">
      <c r="A491" s="312"/>
      <c r="B491" s="313" t="s">
        <v>96</v>
      </c>
      <c r="C491" s="314" t="s">
        <v>92</v>
      </c>
      <c r="D491" s="315">
        <v>2743.62</v>
      </c>
      <c r="E491" s="307">
        <v>3118.6</v>
      </c>
      <c r="F491" s="315">
        <v>1492.65</v>
      </c>
      <c r="G491" s="307">
        <v>1398.81</v>
      </c>
      <c r="H491" s="315"/>
      <c r="I491" s="317"/>
    </row>
    <row r="492" spans="1:9" s="302" customFormat="1" ht="15.75">
      <c r="A492" s="303"/>
      <c r="B492" s="306" t="s">
        <v>236</v>
      </c>
      <c r="C492" s="696"/>
      <c r="D492" s="307"/>
      <c r="E492" s="307"/>
      <c r="F492" s="307"/>
      <c r="G492" s="307"/>
      <c r="H492" s="307"/>
      <c r="I492" s="308"/>
    </row>
    <row r="493" spans="1:9" s="302" customFormat="1" ht="15.75">
      <c r="A493" s="303"/>
      <c r="B493" s="304" t="s">
        <v>147</v>
      </c>
      <c r="C493" s="696"/>
      <c r="D493" s="307"/>
      <c r="E493" s="307"/>
      <c r="F493" s="307"/>
      <c r="G493" s="307"/>
      <c r="H493" s="307"/>
      <c r="I493" s="308"/>
    </row>
    <row r="494" spans="1:9" s="302" customFormat="1" ht="15.75">
      <c r="A494" s="303"/>
      <c r="B494" s="304" t="s">
        <v>94</v>
      </c>
      <c r="C494" s="696" t="s">
        <v>90</v>
      </c>
      <c r="D494" s="307">
        <v>1822780.78</v>
      </c>
      <c r="E494" s="307">
        <v>1822780.78</v>
      </c>
      <c r="F494" s="307">
        <v>1848704.08</v>
      </c>
      <c r="G494" s="307">
        <v>1848704.08</v>
      </c>
      <c r="H494" s="307"/>
      <c r="I494" s="308"/>
    </row>
    <row r="495" spans="1:9" s="302" customFormat="1" ht="15.75">
      <c r="A495" s="303"/>
      <c r="B495" s="304" t="s">
        <v>95</v>
      </c>
      <c r="C495" s="696" t="s">
        <v>92</v>
      </c>
      <c r="D495" s="307">
        <v>1.17</v>
      </c>
      <c r="E495" s="307">
        <v>1.06</v>
      </c>
      <c r="F495" s="307">
        <v>301.19</v>
      </c>
      <c r="G495" s="307">
        <v>316.43</v>
      </c>
      <c r="H495" s="307"/>
      <c r="I495" s="308"/>
    </row>
    <row r="496" spans="1:9" s="302" customFormat="1" ht="15.75">
      <c r="A496" s="312"/>
      <c r="B496" s="313" t="s">
        <v>96</v>
      </c>
      <c r="C496" s="314" t="s">
        <v>92</v>
      </c>
      <c r="D496" s="315">
        <v>3731.81</v>
      </c>
      <c r="E496" s="307">
        <v>5228.43</v>
      </c>
      <c r="F496" s="315">
        <v>3961.99</v>
      </c>
      <c r="G496" s="307">
        <v>5041.31</v>
      </c>
      <c r="H496" s="315"/>
      <c r="I496" s="317"/>
    </row>
    <row r="497" spans="1:9" s="302" customFormat="1" ht="15.75">
      <c r="A497" s="303"/>
      <c r="B497" s="306" t="s">
        <v>237</v>
      </c>
      <c r="C497" s="696"/>
      <c r="D497" s="307"/>
      <c r="E497" s="307"/>
      <c r="F497" s="307"/>
      <c r="G497" s="307"/>
      <c r="H497" s="307"/>
      <c r="I497" s="308"/>
    </row>
    <row r="498" spans="1:9" s="302" customFormat="1" ht="15.75">
      <c r="A498" s="303"/>
      <c r="B498" s="304" t="s">
        <v>147</v>
      </c>
      <c r="C498" s="696"/>
      <c r="D498" s="307"/>
      <c r="E498" s="307"/>
      <c r="F498" s="307"/>
      <c r="G498" s="307"/>
      <c r="H498" s="307"/>
      <c r="I498" s="308"/>
    </row>
    <row r="499" spans="1:9" s="302" customFormat="1" ht="15.75">
      <c r="A499" s="303"/>
      <c r="B499" s="304" t="s">
        <v>94</v>
      </c>
      <c r="C499" s="696" t="s">
        <v>90</v>
      </c>
      <c r="D499" s="307">
        <v>248159.9</v>
      </c>
      <c r="E499" s="307">
        <v>248159.9</v>
      </c>
      <c r="F499" s="307"/>
      <c r="G499" s="307"/>
      <c r="H499" s="307"/>
      <c r="I499" s="308"/>
    </row>
    <row r="500" spans="1:9" s="302" customFormat="1" ht="15.75">
      <c r="A500" s="303"/>
      <c r="B500" s="304" t="s">
        <v>95</v>
      </c>
      <c r="C500" s="696" t="s">
        <v>92</v>
      </c>
      <c r="D500" s="307">
        <v>51.79</v>
      </c>
      <c r="E500" s="307">
        <v>59.02</v>
      </c>
      <c r="F500" s="307"/>
      <c r="G500" s="307"/>
      <c r="H500" s="307"/>
      <c r="I500" s="308"/>
    </row>
    <row r="501" spans="1:9" s="302" customFormat="1" ht="15.75">
      <c r="A501" s="312"/>
      <c r="B501" s="313" t="s">
        <v>96</v>
      </c>
      <c r="C501" s="314" t="s">
        <v>92</v>
      </c>
      <c r="D501" s="307">
        <v>884.56</v>
      </c>
      <c r="E501" s="307">
        <v>963.77</v>
      </c>
      <c r="F501" s="307"/>
      <c r="G501" s="307"/>
      <c r="H501" s="315"/>
      <c r="I501" s="317"/>
    </row>
    <row r="502" spans="1:9" s="302" customFormat="1" ht="15.75">
      <c r="A502" s="303"/>
      <c r="B502" s="306" t="s">
        <v>238</v>
      </c>
      <c r="C502" s="696"/>
      <c r="D502" s="307"/>
      <c r="E502" s="307"/>
      <c r="F502" s="307"/>
      <c r="G502" s="307"/>
      <c r="H502" s="307"/>
      <c r="I502" s="308"/>
    </row>
    <row r="503" spans="1:9" s="302" customFormat="1" ht="15.75">
      <c r="A503" s="303"/>
      <c r="B503" s="304" t="s">
        <v>147</v>
      </c>
      <c r="C503" s="696"/>
      <c r="D503" s="307"/>
      <c r="E503" s="307"/>
      <c r="F503" s="307"/>
      <c r="G503" s="307"/>
      <c r="H503" s="307"/>
      <c r="I503" s="308"/>
    </row>
    <row r="504" spans="1:9" s="302" customFormat="1" ht="15.75">
      <c r="A504" s="303"/>
      <c r="B504" s="304" t="s">
        <v>94</v>
      </c>
      <c r="C504" s="696" t="s">
        <v>90</v>
      </c>
      <c r="D504" s="307">
        <v>1246462.46</v>
      </c>
      <c r="E504" s="307">
        <v>1246462.46</v>
      </c>
      <c r="F504" s="307">
        <v>1308816.2</v>
      </c>
      <c r="G504" s="307">
        <v>1308816.2</v>
      </c>
      <c r="H504" s="307"/>
      <c r="I504" s="308"/>
    </row>
    <row r="505" spans="1:9" s="302" customFormat="1" ht="15.75">
      <c r="A505" s="303"/>
      <c r="B505" s="304" t="s">
        <v>95</v>
      </c>
      <c r="C505" s="696" t="s">
        <v>92</v>
      </c>
      <c r="D505" s="307">
        <v>375.16</v>
      </c>
      <c r="E505" s="307">
        <v>339.88</v>
      </c>
      <c r="F505" s="307">
        <v>441.56</v>
      </c>
      <c r="G505" s="307">
        <v>399.99</v>
      </c>
      <c r="H505" s="307"/>
      <c r="I505" s="308"/>
    </row>
    <row r="506" spans="1:9" s="302" customFormat="1" ht="15.75">
      <c r="A506" s="312"/>
      <c r="B506" s="313" t="s">
        <v>96</v>
      </c>
      <c r="C506" s="314" t="s">
        <v>92</v>
      </c>
      <c r="D506" s="307">
        <v>5178.46</v>
      </c>
      <c r="E506" s="307">
        <v>4189.76</v>
      </c>
      <c r="F506" s="307">
        <v>5256.53</v>
      </c>
      <c r="G506" s="307">
        <v>4607.42</v>
      </c>
      <c r="H506" s="315"/>
      <c r="I506" s="317"/>
    </row>
    <row r="507" spans="1:9" s="302" customFormat="1" ht="15.75">
      <c r="A507" s="303"/>
      <c r="B507" s="306" t="s">
        <v>239</v>
      </c>
      <c r="C507" s="696"/>
      <c r="D507" s="307"/>
      <c r="E507" s="307"/>
      <c r="F507" s="307"/>
      <c r="G507" s="307"/>
      <c r="H507" s="307"/>
      <c r="I507" s="308"/>
    </row>
    <row r="508" spans="1:9" s="302" customFormat="1" ht="15.75">
      <c r="A508" s="303"/>
      <c r="B508" s="304" t="s">
        <v>147</v>
      </c>
      <c r="C508" s="696"/>
      <c r="D508" s="307"/>
      <c r="E508" s="307"/>
      <c r="F508" s="307"/>
      <c r="G508" s="307"/>
      <c r="H508" s="307"/>
      <c r="I508" s="308"/>
    </row>
    <row r="509" spans="1:9" s="302" customFormat="1" ht="15.75">
      <c r="A509" s="303"/>
      <c r="B509" s="304" t="s">
        <v>94</v>
      </c>
      <c r="C509" s="696" t="s">
        <v>90</v>
      </c>
      <c r="D509" s="307">
        <v>706445.4</v>
      </c>
      <c r="E509" s="307">
        <v>706445.4</v>
      </c>
      <c r="F509" s="307">
        <v>573244.89</v>
      </c>
      <c r="G509" s="307">
        <v>573244.89</v>
      </c>
      <c r="H509" s="307"/>
      <c r="I509" s="308"/>
    </row>
    <row r="510" spans="1:9" s="302" customFormat="1" ht="15.75">
      <c r="A510" s="303"/>
      <c r="B510" s="304" t="s">
        <v>95</v>
      </c>
      <c r="C510" s="696" t="s">
        <v>92</v>
      </c>
      <c r="D510" s="307">
        <v>493.11</v>
      </c>
      <c r="E510" s="307">
        <v>402.72</v>
      </c>
      <c r="F510" s="307">
        <v>540.7</v>
      </c>
      <c r="G510" s="307">
        <v>389.02</v>
      </c>
      <c r="H510" s="307"/>
      <c r="I510" s="308"/>
    </row>
    <row r="511" spans="1:9" s="302" customFormat="1" ht="15.75">
      <c r="A511" s="312"/>
      <c r="B511" s="313" t="s">
        <v>96</v>
      </c>
      <c r="C511" s="314" t="s">
        <v>92</v>
      </c>
      <c r="D511" s="315">
        <v>2840.97</v>
      </c>
      <c r="E511" s="315">
        <v>3177.33</v>
      </c>
      <c r="F511" s="315">
        <v>2362.94</v>
      </c>
      <c r="G511" s="315">
        <v>2.31657</v>
      </c>
      <c r="H511" s="315"/>
      <c r="I511" s="317"/>
    </row>
    <row r="512" spans="1:9" s="302" customFormat="1" ht="15.75">
      <c r="A512" s="303"/>
      <c r="B512" s="306" t="s">
        <v>240</v>
      </c>
      <c r="C512" s="696"/>
      <c r="D512" s="307"/>
      <c r="E512" s="307"/>
      <c r="F512" s="307"/>
      <c r="G512" s="307"/>
      <c r="H512" s="307"/>
      <c r="I512" s="308"/>
    </row>
    <row r="513" spans="1:9" s="302" customFormat="1" ht="15.75">
      <c r="A513" s="303"/>
      <c r="B513" s="304" t="s">
        <v>147</v>
      </c>
      <c r="C513" s="696"/>
      <c r="D513" s="307"/>
      <c r="E513" s="307"/>
      <c r="F513" s="307"/>
      <c r="G513" s="307"/>
      <c r="H513" s="307"/>
      <c r="I513" s="308"/>
    </row>
    <row r="514" spans="1:9" s="302" customFormat="1" ht="15.75">
      <c r="A514" s="303"/>
      <c r="B514" s="304" t="s">
        <v>94</v>
      </c>
      <c r="C514" s="696" t="s">
        <v>90</v>
      </c>
      <c r="D514" s="307">
        <v>158175.32</v>
      </c>
      <c r="E514" s="307">
        <v>156378.1</v>
      </c>
      <c r="F514" s="307">
        <v>80207.51</v>
      </c>
      <c r="G514" s="307">
        <v>172909.97</v>
      </c>
      <c r="H514" s="307"/>
      <c r="I514" s="308"/>
    </row>
    <row r="515" spans="1:9" s="302" customFormat="1" ht="15.75">
      <c r="A515" s="303"/>
      <c r="B515" s="304" t="s">
        <v>95</v>
      </c>
      <c r="C515" s="696" t="s">
        <v>92</v>
      </c>
      <c r="D515" s="307">
        <v>24.89</v>
      </c>
      <c r="E515" s="307">
        <v>187.59</v>
      </c>
      <c r="F515" s="307">
        <v>67.38</v>
      </c>
      <c r="G515" s="307">
        <v>34.94</v>
      </c>
      <c r="H515" s="307"/>
      <c r="I515" s="308"/>
    </row>
    <row r="516" spans="1:9" s="302" customFormat="1" ht="15.75">
      <c r="A516" s="312"/>
      <c r="B516" s="313" t="s">
        <v>96</v>
      </c>
      <c r="C516" s="314" t="s">
        <v>92</v>
      </c>
      <c r="D516" s="315">
        <v>385.89</v>
      </c>
      <c r="E516" s="315">
        <v>489.89</v>
      </c>
      <c r="F516" s="315">
        <v>258.97</v>
      </c>
      <c r="G516" s="315">
        <v>376.4</v>
      </c>
      <c r="H516" s="315"/>
      <c r="I516" s="317"/>
    </row>
    <row r="517" spans="1:9" s="302" customFormat="1" ht="15.75">
      <c r="A517" s="303"/>
      <c r="B517" s="306" t="s">
        <v>241</v>
      </c>
      <c r="C517" s="696"/>
      <c r="D517" s="307"/>
      <c r="E517" s="307"/>
      <c r="F517" s="307"/>
      <c r="G517" s="307"/>
      <c r="H517" s="307"/>
      <c r="I517" s="308"/>
    </row>
    <row r="518" spans="1:9" s="302" customFormat="1" ht="15.75">
      <c r="A518" s="303"/>
      <c r="B518" s="304" t="s">
        <v>147</v>
      </c>
      <c r="C518" s="696"/>
      <c r="D518" s="307"/>
      <c r="E518" s="307"/>
      <c r="F518" s="307"/>
      <c r="G518" s="307"/>
      <c r="H518" s="307"/>
      <c r="I518" s="308"/>
    </row>
    <row r="519" spans="1:9" s="302" customFormat="1" ht="15.75">
      <c r="A519" s="303"/>
      <c r="B519" s="304" t="s">
        <v>94</v>
      </c>
      <c r="C519" s="696" t="s">
        <v>90</v>
      </c>
      <c r="D519" s="307">
        <v>24981782.5</v>
      </c>
      <c r="E519" s="307">
        <v>25164222</v>
      </c>
      <c r="F519" s="307">
        <f>'[9]2018'!$T$44*1000</f>
        <v>20000</v>
      </c>
      <c r="G519" s="307">
        <f>'[9]2018'!$U$44*1000</f>
        <v>10000</v>
      </c>
      <c r="H519" s="307"/>
      <c r="I519" s="308"/>
    </row>
    <row r="520" spans="1:9" s="302" customFormat="1" ht="15.75">
      <c r="A520" s="303"/>
      <c r="B520" s="304" t="s">
        <v>95</v>
      </c>
      <c r="C520" s="696" t="s">
        <v>92</v>
      </c>
      <c r="D520" s="307">
        <v>800</v>
      </c>
      <c r="E520" s="307">
        <v>800</v>
      </c>
      <c r="F520" s="307">
        <f>'[9]2018'!$T$45*1000</f>
        <v>5</v>
      </c>
      <c r="G520" s="307">
        <f>'[9]2018'!$U$45*1000</f>
        <v>10</v>
      </c>
      <c r="H520" s="307"/>
      <c r="I520" s="308"/>
    </row>
    <row r="521" spans="1:9" s="302" customFormat="1" ht="15.75">
      <c r="A521" s="312"/>
      <c r="B521" s="313" t="s">
        <v>96</v>
      </c>
      <c r="C521" s="314" t="s">
        <v>92</v>
      </c>
      <c r="D521" s="315">
        <v>37051.45</v>
      </c>
      <c r="E521" s="315">
        <v>103267.14</v>
      </c>
      <c r="F521" s="315">
        <f>'[9]2018'!$T$46*1000</f>
        <v>119.54</v>
      </c>
      <c r="G521" s="315">
        <f>'[9]2018'!$U$46*1000</f>
        <v>464.55</v>
      </c>
      <c r="H521" s="315"/>
      <c r="I521" s="317"/>
    </row>
    <row r="522" spans="1:9" s="302" customFormat="1" ht="15.75">
      <c r="A522" s="303"/>
      <c r="B522" s="306" t="s">
        <v>242</v>
      </c>
      <c r="C522" s="696"/>
      <c r="D522" s="307"/>
      <c r="E522" s="307"/>
      <c r="F522" s="307"/>
      <c r="G522" s="307"/>
      <c r="H522" s="307"/>
      <c r="I522" s="308"/>
    </row>
    <row r="523" spans="1:9" s="302" customFormat="1" ht="15.75">
      <c r="A523" s="303"/>
      <c r="B523" s="304" t="s">
        <v>147</v>
      </c>
      <c r="C523" s="696"/>
      <c r="D523" s="307"/>
      <c r="E523" s="307"/>
      <c r="F523" s="307"/>
      <c r="G523" s="307"/>
      <c r="H523" s="307"/>
      <c r="I523" s="308"/>
    </row>
    <row r="524" spans="1:9" s="302" customFormat="1" ht="15.75">
      <c r="A524" s="303"/>
      <c r="B524" s="304" t="s">
        <v>94</v>
      </c>
      <c r="C524" s="696" t="s">
        <v>90</v>
      </c>
      <c r="D524" s="307">
        <v>106241.03</v>
      </c>
      <c r="E524" s="307">
        <v>106241.03</v>
      </c>
      <c r="F524" s="307"/>
      <c r="G524" s="307"/>
      <c r="H524" s="307"/>
      <c r="I524" s="308"/>
    </row>
    <row r="525" spans="1:9" s="302" customFormat="1" ht="15.75">
      <c r="A525" s="303"/>
      <c r="B525" s="304" t="s">
        <v>95</v>
      </c>
      <c r="C525" s="696" t="s">
        <v>92</v>
      </c>
      <c r="D525" s="307">
        <v>167.82</v>
      </c>
      <c r="E525" s="307">
        <v>165.93</v>
      </c>
      <c r="F525" s="307"/>
      <c r="G525" s="307"/>
      <c r="H525" s="307"/>
      <c r="I525" s="308"/>
    </row>
    <row r="526" spans="1:9" s="302" customFormat="1" ht="15.75">
      <c r="A526" s="312"/>
      <c r="B526" s="313" t="s">
        <v>96</v>
      </c>
      <c r="C526" s="314" t="s">
        <v>92</v>
      </c>
      <c r="D526" s="315">
        <v>412.42</v>
      </c>
      <c r="E526" s="315">
        <v>407.72</v>
      </c>
      <c r="F526" s="315"/>
      <c r="G526" s="315"/>
      <c r="H526" s="315"/>
      <c r="I526" s="317"/>
    </row>
    <row r="527" spans="1:9" s="302" customFormat="1" ht="15.75">
      <c r="A527" s="303"/>
      <c r="B527" s="306" t="s">
        <v>243</v>
      </c>
      <c r="C527" s="696"/>
      <c r="D527" s="307"/>
      <c r="E527" s="307"/>
      <c r="F527" s="307"/>
      <c r="G527" s="307"/>
      <c r="H527" s="307"/>
      <c r="I527" s="308"/>
    </row>
    <row r="528" spans="1:9" s="302" customFormat="1" ht="15.75">
      <c r="A528" s="303"/>
      <c r="B528" s="304" t="s">
        <v>147</v>
      </c>
      <c r="C528" s="696"/>
      <c r="D528" s="307"/>
      <c r="E528" s="307"/>
      <c r="F528" s="307"/>
      <c r="G528" s="307"/>
      <c r="H528" s="307"/>
      <c r="I528" s="308"/>
    </row>
    <row r="529" spans="1:9" s="302" customFormat="1" ht="15.75">
      <c r="A529" s="303"/>
      <c r="B529" s="304" t="s">
        <v>94</v>
      </c>
      <c r="C529" s="696" t="s">
        <v>90</v>
      </c>
      <c r="D529" s="307">
        <v>931550.74</v>
      </c>
      <c r="E529" s="307">
        <v>931550.74</v>
      </c>
      <c r="F529" s="307">
        <v>945675.27</v>
      </c>
      <c r="G529" s="307">
        <v>945675.27</v>
      </c>
      <c r="H529" s="307"/>
      <c r="I529" s="308"/>
    </row>
    <row r="530" spans="1:9" s="302" customFormat="1" ht="15.75">
      <c r="A530" s="303"/>
      <c r="B530" s="304" t="s">
        <v>95</v>
      </c>
      <c r="C530" s="696" t="s">
        <v>92</v>
      </c>
      <c r="D530" s="307">
        <v>422.93</v>
      </c>
      <c r="E530" s="307">
        <v>406.41</v>
      </c>
      <c r="F530" s="307">
        <v>419.07</v>
      </c>
      <c r="G530" s="307">
        <v>463.33</v>
      </c>
      <c r="H530" s="307"/>
      <c r="I530" s="308"/>
    </row>
    <row r="531" spans="1:9" s="302" customFormat="1" ht="15.75">
      <c r="A531" s="312"/>
      <c r="B531" s="313" t="s">
        <v>96</v>
      </c>
      <c r="C531" s="314" t="s">
        <v>92</v>
      </c>
      <c r="D531" s="315">
        <v>3457.54</v>
      </c>
      <c r="E531" s="315">
        <v>3778.19</v>
      </c>
      <c r="F531" s="315">
        <v>3548.08</v>
      </c>
      <c r="G531" s="315">
        <v>3818.97</v>
      </c>
      <c r="H531" s="315"/>
      <c r="I531" s="317"/>
    </row>
    <row r="532" spans="1:9" s="302" customFormat="1" ht="15.75">
      <c r="A532" s="312"/>
      <c r="B532" s="306" t="s">
        <v>244</v>
      </c>
      <c r="C532" s="314"/>
      <c r="D532" s="307"/>
      <c r="E532" s="307"/>
      <c r="F532" s="307"/>
      <c r="G532" s="307"/>
      <c r="H532" s="315"/>
      <c r="I532" s="317"/>
    </row>
    <row r="533" spans="1:9" s="302" customFormat="1" ht="15.75">
      <c r="A533" s="312"/>
      <c r="B533" s="304" t="s">
        <v>147</v>
      </c>
      <c r="C533" s="314"/>
      <c r="D533" s="307"/>
      <c r="E533" s="307"/>
      <c r="F533" s="307"/>
      <c r="G533" s="307"/>
      <c r="H533" s="315"/>
      <c r="I533" s="317"/>
    </row>
    <row r="534" spans="1:9" s="302" customFormat="1" ht="15.75">
      <c r="A534" s="312"/>
      <c r="B534" s="304" t="s">
        <v>94</v>
      </c>
      <c r="C534" s="696" t="s">
        <v>90</v>
      </c>
      <c r="D534" s="307">
        <v>272626.44</v>
      </c>
      <c r="E534" s="307">
        <v>272626.44</v>
      </c>
      <c r="F534" s="307">
        <v>222487.01</v>
      </c>
      <c r="G534" s="307">
        <v>222487.01</v>
      </c>
      <c r="H534" s="315"/>
      <c r="I534" s="317"/>
    </row>
    <row r="535" spans="1:9" s="302" customFormat="1" ht="15.75">
      <c r="A535" s="312"/>
      <c r="B535" s="304" t="s">
        <v>95</v>
      </c>
      <c r="C535" s="696" t="s">
        <v>92</v>
      </c>
      <c r="D535" s="307">
        <v>21.18</v>
      </c>
      <c r="E535" s="307">
        <v>22.2</v>
      </c>
      <c r="F535" s="307">
        <v>118.4</v>
      </c>
      <c r="G535" s="307">
        <v>113</v>
      </c>
      <c r="H535" s="315"/>
      <c r="I535" s="317"/>
    </row>
    <row r="536" spans="1:9" s="302" customFormat="1" ht="15.75">
      <c r="A536" s="312"/>
      <c r="B536" s="313" t="s">
        <v>96</v>
      </c>
      <c r="C536" s="314" t="s">
        <v>92</v>
      </c>
      <c r="D536" s="307">
        <v>853.53</v>
      </c>
      <c r="E536" s="307">
        <v>822.87</v>
      </c>
      <c r="F536" s="307">
        <v>790.8</v>
      </c>
      <c r="G536" s="320">
        <v>772.22</v>
      </c>
      <c r="H536" s="315"/>
      <c r="I536" s="317"/>
    </row>
    <row r="537" spans="1:9" s="302" customFormat="1" ht="15.75">
      <c r="A537" s="312"/>
      <c r="B537" s="321" t="s">
        <v>245</v>
      </c>
      <c r="C537" s="314"/>
      <c r="D537" s="320"/>
      <c r="E537" s="320"/>
      <c r="F537" s="320"/>
      <c r="G537" s="320"/>
      <c r="H537" s="315"/>
      <c r="I537" s="317"/>
    </row>
    <row r="538" spans="1:9" s="302" customFormat="1" ht="15.75">
      <c r="A538" s="312"/>
      <c r="B538" s="304" t="s">
        <v>147</v>
      </c>
      <c r="C538" s="314"/>
      <c r="D538" s="320"/>
      <c r="E538" s="320"/>
      <c r="F538" s="320"/>
      <c r="G538" s="320"/>
      <c r="H538" s="315"/>
      <c r="I538" s="317"/>
    </row>
    <row r="539" spans="1:9" s="302" customFormat="1" ht="15.75">
      <c r="A539" s="312"/>
      <c r="B539" s="304" t="s">
        <v>94</v>
      </c>
      <c r="C539" s="696" t="s">
        <v>90</v>
      </c>
      <c r="D539" s="320"/>
      <c r="E539" s="320"/>
      <c r="F539" s="320">
        <v>321865.51</v>
      </c>
      <c r="G539" s="320">
        <v>321865.51</v>
      </c>
      <c r="H539" s="315"/>
      <c r="I539" s="317"/>
    </row>
    <row r="540" spans="1:9" s="302" customFormat="1" ht="15.75">
      <c r="A540" s="312"/>
      <c r="B540" s="304" t="s">
        <v>95</v>
      </c>
      <c r="C540" s="696" t="s">
        <v>92</v>
      </c>
      <c r="D540" s="320"/>
      <c r="E540" s="320"/>
      <c r="F540" s="320">
        <v>85.37</v>
      </c>
      <c r="G540" s="320">
        <v>91.82</v>
      </c>
      <c r="H540" s="315"/>
      <c r="I540" s="317"/>
    </row>
    <row r="541" spans="1:9" s="302" customFormat="1" ht="15.75">
      <c r="A541" s="312"/>
      <c r="B541" s="313" t="s">
        <v>96</v>
      </c>
      <c r="C541" s="314" t="s">
        <v>92</v>
      </c>
      <c r="D541" s="320"/>
      <c r="E541" s="320"/>
      <c r="F541" s="320">
        <v>759.75</v>
      </c>
      <c r="G541" s="320">
        <v>837.19</v>
      </c>
      <c r="H541" s="315"/>
      <c r="I541" s="317"/>
    </row>
    <row r="542" spans="1:9" s="302" customFormat="1" ht="15.75">
      <c r="A542" s="312"/>
      <c r="B542" s="321" t="s">
        <v>246</v>
      </c>
      <c r="C542" s="314"/>
      <c r="D542" s="320"/>
      <c r="E542" s="320"/>
      <c r="F542" s="320"/>
      <c r="G542" s="320"/>
      <c r="H542" s="315"/>
      <c r="I542" s="317"/>
    </row>
    <row r="543" spans="1:9" s="302" customFormat="1" ht="15.75">
      <c r="A543" s="312"/>
      <c r="B543" s="304" t="s">
        <v>147</v>
      </c>
      <c r="C543" s="314"/>
      <c r="D543" s="320"/>
      <c r="E543" s="320"/>
      <c r="F543" s="320"/>
      <c r="G543" s="320"/>
      <c r="H543" s="315"/>
      <c r="I543" s="317"/>
    </row>
    <row r="544" spans="1:9" s="302" customFormat="1" ht="15.75">
      <c r="A544" s="312"/>
      <c r="B544" s="304" t="s">
        <v>94</v>
      </c>
      <c r="C544" s="696" t="s">
        <v>90</v>
      </c>
      <c r="D544" s="320"/>
      <c r="E544" s="320"/>
      <c r="F544" s="320">
        <v>130677.38</v>
      </c>
      <c r="G544" s="320">
        <v>130677.38</v>
      </c>
      <c r="H544" s="315"/>
      <c r="I544" s="317"/>
    </row>
    <row r="545" spans="1:9" s="302" customFormat="1" ht="15.75">
      <c r="A545" s="312"/>
      <c r="B545" s="304" t="s">
        <v>95</v>
      </c>
      <c r="C545" s="696" t="s">
        <v>92</v>
      </c>
      <c r="D545" s="320"/>
      <c r="E545" s="320"/>
      <c r="F545" s="320">
        <v>181.29</v>
      </c>
      <c r="G545" s="320">
        <v>174.33</v>
      </c>
      <c r="H545" s="315"/>
      <c r="I545" s="317"/>
    </row>
    <row r="546" spans="1:9" s="302" customFormat="1" ht="15.75">
      <c r="A546" s="312"/>
      <c r="B546" s="313" t="s">
        <v>96</v>
      </c>
      <c r="C546" s="314" t="s">
        <v>92</v>
      </c>
      <c r="D546" s="320"/>
      <c r="E546" s="320"/>
      <c r="F546" s="320">
        <v>460</v>
      </c>
      <c r="G546" s="320">
        <v>441.22</v>
      </c>
      <c r="H546" s="315"/>
      <c r="I546" s="317"/>
    </row>
    <row r="547" spans="1:9" s="302" customFormat="1" ht="15.75">
      <c r="A547" s="312"/>
      <c r="B547" s="321" t="s">
        <v>247</v>
      </c>
      <c r="C547" s="314"/>
      <c r="D547" s="320"/>
      <c r="E547" s="320"/>
      <c r="F547" s="320"/>
      <c r="G547" s="320"/>
      <c r="H547" s="315"/>
      <c r="I547" s="317"/>
    </row>
    <row r="548" spans="1:9" s="302" customFormat="1" ht="15.75">
      <c r="A548" s="312"/>
      <c r="B548" s="304" t="s">
        <v>147</v>
      </c>
      <c r="C548" s="314"/>
      <c r="D548" s="320"/>
      <c r="E548" s="320"/>
      <c r="F548" s="320"/>
      <c r="G548" s="320"/>
      <c r="H548" s="315"/>
      <c r="I548" s="317"/>
    </row>
    <row r="549" spans="1:9" s="302" customFormat="1" ht="15.75">
      <c r="A549" s="312"/>
      <c r="B549" s="304" t="s">
        <v>94</v>
      </c>
      <c r="C549" s="696" t="s">
        <v>90</v>
      </c>
      <c r="D549" s="320"/>
      <c r="E549" s="320"/>
      <c r="F549" s="320">
        <v>567834.68</v>
      </c>
      <c r="G549" s="320">
        <v>567834.68</v>
      </c>
      <c r="H549" s="315"/>
      <c r="I549" s="317"/>
    </row>
    <row r="550" spans="1:9" s="302" customFormat="1" ht="15.75">
      <c r="A550" s="312"/>
      <c r="B550" s="304" t="s">
        <v>95</v>
      </c>
      <c r="C550" s="696" t="s">
        <v>92</v>
      </c>
      <c r="D550" s="320"/>
      <c r="E550" s="320"/>
      <c r="F550" s="320">
        <v>353.21</v>
      </c>
      <c r="G550" s="320">
        <v>340.83</v>
      </c>
      <c r="H550" s="315"/>
      <c r="I550" s="317"/>
    </row>
    <row r="551" spans="1:9" s="302" customFormat="1" ht="15.75">
      <c r="A551" s="312"/>
      <c r="B551" s="313" t="s">
        <v>96</v>
      </c>
      <c r="C551" s="314" t="s">
        <v>92</v>
      </c>
      <c r="D551" s="320"/>
      <c r="E551" s="320"/>
      <c r="F551" s="320">
        <v>1603.27</v>
      </c>
      <c r="G551" s="320">
        <v>1839.7</v>
      </c>
      <c r="H551" s="315"/>
      <c r="I551" s="317"/>
    </row>
    <row r="552" spans="1:9" s="302" customFormat="1" ht="15.75">
      <c r="A552" s="312"/>
      <c r="B552" s="321" t="s">
        <v>248</v>
      </c>
      <c r="C552" s="314"/>
      <c r="D552" s="320"/>
      <c r="E552" s="320"/>
      <c r="F552" s="320"/>
      <c r="G552" s="320"/>
      <c r="H552" s="315"/>
      <c r="I552" s="317"/>
    </row>
    <row r="553" spans="1:9" s="302" customFormat="1" ht="15.75">
      <c r="A553" s="312"/>
      <c r="B553" s="304" t="s">
        <v>147</v>
      </c>
      <c r="C553" s="314"/>
      <c r="D553" s="320"/>
      <c r="E553" s="320"/>
      <c r="F553" s="320"/>
      <c r="G553" s="320"/>
      <c r="H553" s="315"/>
      <c r="I553" s="317"/>
    </row>
    <row r="554" spans="1:9" s="302" customFormat="1" ht="15.75">
      <c r="A554" s="312"/>
      <c r="B554" s="304" t="s">
        <v>94</v>
      </c>
      <c r="C554" s="696" t="s">
        <v>90</v>
      </c>
      <c r="D554" s="320"/>
      <c r="E554" s="320"/>
      <c r="F554" s="320">
        <v>1022640.49</v>
      </c>
      <c r="G554" s="320">
        <v>1022640.49</v>
      </c>
      <c r="H554" s="315"/>
      <c r="I554" s="317"/>
    </row>
    <row r="555" spans="1:9" s="302" customFormat="1" ht="15.75">
      <c r="A555" s="312"/>
      <c r="B555" s="304" t="s">
        <v>95</v>
      </c>
      <c r="C555" s="696" t="s">
        <v>92</v>
      </c>
      <c r="D555" s="320"/>
      <c r="E555" s="320"/>
      <c r="F555" s="320"/>
      <c r="G555" s="320"/>
      <c r="H555" s="315"/>
      <c r="I555" s="317"/>
    </row>
    <row r="556" spans="1:9" s="302" customFormat="1" ht="15.75">
      <c r="A556" s="312"/>
      <c r="B556" s="313" t="s">
        <v>96</v>
      </c>
      <c r="C556" s="314" t="s">
        <v>92</v>
      </c>
      <c r="D556" s="320"/>
      <c r="E556" s="320"/>
      <c r="F556" s="320">
        <v>2154.05</v>
      </c>
      <c r="G556" s="320">
        <v>2171.31</v>
      </c>
      <c r="H556" s="315"/>
      <c r="I556" s="317"/>
    </row>
    <row r="557" spans="1:9" s="302" customFormat="1" ht="15.75">
      <c r="A557" s="312"/>
      <c r="B557" s="321" t="s">
        <v>249</v>
      </c>
      <c r="C557" s="314"/>
      <c r="D557" s="320"/>
      <c r="E557" s="320"/>
      <c r="F557" s="320"/>
      <c r="G557" s="320"/>
      <c r="H557" s="315"/>
      <c r="I557" s="317"/>
    </row>
    <row r="558" spans="1:9" s="302" customFormat="1" ht="15.75">
      <c r="A558" s="312"/>
      <c r="B558" s="304" t="s">
        <v>147</v>
      </c>
      <c r="C558" s="314"/>
      <c r="D558" s="320"/>
      <c r="E558" s="320"/>
      <c r="F558" s="320"/>
      <c r="G558" s="320"/>
      <c r="H558" s="315"/>
      <c r="I558" s="317"/>
    </row>
    <row r="559" spans="1:9" s="302" customFormat="1" ht="15.75">
      <c r="A559" s="312"/>
      <c r="B559" s="304" t="s">
        <v>94</v>
      </c>
      <c r="C559" s="696" t="s">
        <v>90</v>
      </c>
      <c r="D559" s="320">
        <v>160620.46</v>
      </c>
      <c r="E559" s="320">
        <v>160620.46</v>
      </c>
      <c r="F559" s="320">
        <v>178933.03</v>
      </c>
      <c r="G559" s="320">
        <v>178933.03</v>
      </c>
      <c r="H559" s="315"/>
      <c r="I559" s="317"/>
    </row>
    <row r="560" spans="1:9" s="302" customFormat="1" ht="15.75">
      <c r="A560" s="312"/>
      <c r="B560" s="304" t="s">
        <v>95</v>
      </c>
      <c r="C560" s="696" t="s">
        <v>92</v>
      </c>
      <c r="D560" s="320">
        <v>153.76</v>
      </c>
      <c r="E560" s="320">
        <v>146.7</v>
      </c>
      <c r="F560" s="320">
        <v>181.72</v>
      </c>
      <c r="G560" s="320">
        <v>171.48</v>
      </c>
      <c r="H560" s="315"/>
      <c r="I560" s="317"/>
    </row>
    <row r="561" spans="1:9" s="302" customFormat="1" ht="15.75">
      <c r="A561" s="312"/>
      <c r="B561" s="313" t="s">
        <v>96</v>
      </c>
      <c r="C561" s="314" t="s">
        <v>92</v>
      </c>
      <c r="D561" s="320">
        <v>772.81</v>
      </c>
      <c r="E561" s="320">
        <v>814.47</v>
      </c>
      <c r="F561" s="320">
        <v>648.95</v>
      </c>
      <c r="G561" s="320">
        <v>724.17</v>
      </c>
      <c r="H561" s="315"/>
      <c r="I561" s="317"/>
    </row>
    <row r="562" spans="1:9" s="302" customFormat="1" ht="15.75">
      <c r="A562" s="312"/>
      <c r="B562" s="321" t="s">
        <v>250</v>
      </c>
      <c r="C562" s="314"/>
      <c r="D562" s="320"/>
      <c r="E562" s="320"/>
      <c r="F562" s="320"/>
      <c r="G562" s="320"/>
      <c r="H562" s="315"/>
      <c r="I562" s="317"/>
    </row>
    <row r="563" spans="1:9" s="302" customFormat="1" ht="15.75">
      <c r="A563" s="312"/>
      <c r="B563" s="304" t="s">
        <v>147</v>
      </c>
      <c r="C563" s="314"/>
      <c r="D563" s="320"/>
      <c r="E563" s="320"/>
      <c r="F563" s="320"/>
      <c r="G563" s="320"/>
      <c r="H563" s="315"/>
      <c r="I563" s="317"/>
    </row>
    <row r="564" spans="1:9" s="302" customFormat="1" ht="15.75">
      <c r="A564" s="312"/>
      <c r="B564" s="304" t="s">
        <v>94</v>
      </c>
      <c r="C564" s="696" t="s">
        <v>90</v>
      </c>
      <c r="D564" s="320"/>
      <c r="E564" s="320"/>
      <c r="F564" s="320">
        <v>617833.58</v>
      </c>
      <c r="G564" s="320">
        <v>617833.58</v>
      </c>
      <c r="H564" s="315"/>
      <c r="I564" s="317"/>
    </row>
    <row r="565" spans="1:9" s="302" customFormat="1" ht="15.75">
      <c r="A565" s="312"/>
      <c r="B565" s="304" t="s">
        <v>95</v>
      </c>
      <c r="C565" s="696" t="s">
        <v>92</v>
      </c>
      <c r="D565" s="320"/>
      <c r="E565" s="320"/>
      <c r="F565" s="320">
        <v>234.4</v>
      </c>
      <c r="G565" s="320">
        <v>210.79</v>
      </c>
      <c r="H565" s="315"/>
      <c r="I565" s="317"/>
    </row>
    <row r="566" spans="1:9" s="302" customFormat="1" ht="15.75">
      <c r="A566" s="312"/>
      <c r="B566" s="313" t="s">
        <v>96</v>
      </c>
      <c r="C566" s="314" t="s">
        <v>92</v>
      </c>
      <c r="D566" s="320"/>
      <c r="E566" s="320"/>
      <c r="F566" s="320">
        <v>1945.7</v>
      </c>
      <c r="G566" s="320">
        <v>1523.34</v>
      </c>
      <c r="H566" s="315"/>
      <c r="I566" s="317"/>
    </row>
    <row r="567" spans="1:9" s="302" customFormat="1" ht="15.75">
      <c r="A567" s="312"/>
      <c r="B567" s="321" t="s">
        <v>251</v>
      </c>
      <c r="C567" s="314"/>
      <c r="D567" s="320"/>
      <c r="E567" s="320"/>
      <c r="F567" s="320"/>
      <c r="G567" s="320"/>
      <c r="H567" s="315"/>
      <c r="I567" s="317"/>
    </row>
    <row r="568" spans="1:9" s="302" customFormat="1" ht="15.75">
      <c r="A568" s="312"/>
      <c r="B568" s="304" t="s">
        <v>147</v>
      </c>
      <c r="C568" s="314"/>
      <c r="D568" s="320"/>
      <c r="E568" s="320"/>
      <c r="F568" s="320"/>
      <c r="G568" s="320"/>
      <c r="H568" s="315"/>
      <c r="I568" s="317"/>
    </row>
    <row r="569" spans="1:9" s="302" customFormat="1" ht="15.75">
      <c r="A569" s="312"/>
      <c r="B569" s="304" t="s">
        <v>94</v>
      </c>
      <c r="C569" s="696" t="s">
        <v>90</v>
      </c>
      <c r="D569" s="320">
        <v>1545869.29</v>
      </c>
      <c r="E569" s="320">
        <v>1655910.6</v>
      </c>
      <c r="F569" s="320">
        <v>1307030.44</v>
      </c>
      <c r="G569" s="320">
        <v>1307030.44</v>
      </c>
      <c r="H569" s="315"/>
      <c r="I569" s="317"/>
    </row>
    <row r="570" spans="1:9" s="302" customFormat="1" ht="15.75">
      <c r="A570" s="312"/>
      <c r="B570" s="304" t="s">
        <v>95</v>
      </c>
      <c r="C570" s="696" t="s">
        <v>92</v>
      </c>
      <c r="D570" s="320">
        <v>348.64</v>
      </c>
      <c r="E570" s="320">
        <v>365.25</v>
      </c>
      <c r="F570" s="320">
        <v>444.46</v>
      </c>
      <c r="G570" s="320">
        <v>394.16</v>
      </c>
      <c r="H570" s="315"/>
      <c r="I570" s="317"/>
    </row>
    <row r="571" spans="1:9" s="302" customFormat="1" ht="15.75">
      <c r="A571" s="312"/>
      <c r="B571" s="304" t="s">
        <v>96</v>
      </c>
      <c r="C571" s="696" t="s">
        <v>92</v>
      </c>
      <c r="D571" s="320">
        <v>5740.3</v>
      </c>
      <c r="E571" s="320">
        <v>5982.21</v>
      </c>
      <c r="F571" s="320">
        <v>3265.39</v>
      </c>
      <c r="G571" s="320">
        <v>3331.3</v>
      </c>
      <c r="H571" s="307"/>
      <c r="I571" s="307"/>
    </row>
    <row r="572" spans="1:9" s="302" customFormat="1" ht="16.5" thickBot="1">
      <c r="A572" s="724" t="s">
        <v>252</v>
      </c>
      <c r="B572" s="725"/>
      <c r="C572" s="725"/>
      <c r="D572" s="725"/>
      <c r="E572" s="725"/>
      <c r="F572" s="725"/>
      <c r="G572" s="725"/>
      <c r="H572" s="725"/>
      <c r="I572" s="726"/>
    </row>
    <row r="573" spans="1:9" s="1" customFormat="1" ht="16.5" thickBot="1">
      <c r="A573" s="788" t="s">
        <v>269</v>
      </c>
      <c r="B573" s="789"/>
      <c r="C573" s="789"/>
      <c r="D573" s="789"/>
      <c r="E573" s="789"/>
      <c r="F573" s="789"/>
      <c r="G573" s="789"/>
      <c r="H573" s="789"/>
      <c r="I573" s="790"/>
    </row>
    <row r="574" spans="1:9" s="1" customFormat="1" ht="16.5" thickBot="1">
      <c r="A574" s="791" t="s">
        <v>270</v>
      </c>
      <c r="B574" s="792"/>
      <c r="C574" s="792"/>
      <c r="D574" s="792"/>
      <c r="E574" s="792"/>
      <c r="F574" s="792"/>
      <c r="G574" s="792"/>
      <c r="H574" s="792"/>
      <c r="I574" s="793"/>
    </row>
    <row r="575" spans="1:9" s="1" customFormat="1" ht="41.25" customHeight="1">
      <c r="A575" s="787" t="s">
        <v>53</v>
      </c>
      <c r="B575" s="779" t="s">
        <v>0</v>
      </c>
      <c r="C575" s="779" t="s">
        <v>83</v>
      </c>
      <c r="D575" s="779" t="s">
        <v>84</v>
      </c>
      <c r="E575" s="779"/>
      <c r="F575" s="779" t="s">
        <v>85</v>
      </c>
      <c r="G575" s="779"/>
      <c r="H575" s="779" t="s">
        <v>86</v>
      </c>
      <c r="I575" s="782"/>
    </row>
    <row r="576" spans="1:9" s="1" customFormat="1" ht="15.75">
      <c r="A576" s="780"/>
      <c r="B576" s="777"/>
      <c r="C576" s="777"/>
      <c r="D576" s="783">
        <f>+'[1]Приложение №2'!D586</f>
        <v>0</v>
      </c>
      <c r="E576" s="784"/>
      <c r="F576" s="783">
        <f>+'[1]Приложение №2'!E586</f>
        <v>0</v>
      </c>
      <c r="G576" s="784"/>
      <c r="H576" s="783">
        <f>+'[1]Приложение №2'!F586</f>
        <v>0</v>
      </c>
      <c r="I576" s="785"/>
    </row>
    <row r="577" spans="1:9" s="1" customFormat="1" ht="15.75">
      <c r="A577" s="781"/>
      <c r="B577" s="778"/>
      <c r="C577" s="778"/>
      <c r="D577" s="265" t="s">
        <v>145</v>
      </c>
      <c r="E577" s="265" t="s">
        <v>146</v>
      </c>
      <c r="F577" s="265" t="s">
        <v>145</v>
      </c>
      <c r="G577" s="265" t="s">
        <v>146</v>
      </c>
      <c r="H577" s="265" t="s">
        <v>145</v>
      </c>
      <c r="I577" s="266" t="s">
        <v>146</v>
      </c>
    </row>
    <row r="578" spans="1:9" s="1" customFormat="1" ht="15.75">
      <c r="A578" s="241" t="s">
        <v>2</v>
      </c>
      <c r="B578" s="242" t="s">
        <v>87</v>
      </c>
      <c r="C578" s="355"/>
      <c r="D578" s="244"/>
      <c r="E578" s="244"/>
      <c r="F578" s="244"/>
      <c r="G578" s="244"/>
      <c r="H578" s="244"/>
      <c r="I578" s="245"/>
    </row>
    <row r="579" spans="1:9" s="1" customFormat="1" ht="15.75" hidden="1">
      <c r="A579" s="247" t="s">
        <v>4</v>
      </c>
      <c r="B579" s="248" t="s">
        <v>88</v>
      </c>
      <c r="C579" s="265"/>
      <c r="D579" s="250"/>
      <c r="E579" s="250"/>
      <c r="F579" s="250"/>
      <c r="G579" s="250"/>
      <c r="H579" s="250"/>
      <c r="I579" s="251"/>
    </row>
    <row r="580" spans="1:9" s="1" customFormat="1" ht="78.75" hidden="1">
      <c r="A580" s="247"/>
      <c r="B580" s="248" t="s">
        <v>89</v>
      </c>
      <c r="C580" s="265" t="s">
        <v>90</v>
      </c>
      <c r="D580" s="250"/>
      <c r="E580" s="250"/>
      <c r="F580" s="250"/>
      <c r="G580" s="250"/>
      <c r="H580" s="250"/>
      <c r="I580" s="251"/>
    </row>
    <row r="581" spans="1:9" s="1" customFormat="1" ht="94.5" hidden="1">
      <c r="A581" s="247"/>
      <c r="B581" s="248" t="s">
        <v>91</v>
      </c>
      <c r="C581" s="265" t="s">
        <v>92</v>
      </c>
      <c r="D581" s="250"/>
      <c r="E581" s="250"/>
      <c r="F581" s="250"/>
      <c r="G581" s="250"/>
      <c r="H581" s="250"/>
      <c r="I581" s="251"/>
    </row>
    <row r="582" spans="1:9" s="1" customFormat="1" ht="15.75">
      <c r="A582" s="241" t="s">
        <v>7</v>
      </c>
      <c r="B582" s="242" t="s">
        <v>93</v>
      </c>
      <c r="C582" s="355"/>
      <c r="D582" s="244"/>
      <c r="E582" s="244"/>
      <c r="F582" s="244"/>
      <c r="G582" s="244"/>
      <c r="H582" s="244"/>
      <c r="I582" s="245"/>
    </row>
    <row r="583" spans="1:9" s="1" customFormat="1" ht="31.5">
      <c r="A583" s="241"/>
      <c r="B583" s="356" t="s">
        <v>280</v>
      </c>
      <c r="C583" s="355"/>
      <c r="D583" s="357"/>
      <c r="E583" s="357"/>
      <c r="F583" s="244"/>
      <c r="G583" s="244"/>
      <c r="H583" s="244"/>
      <c r="I583" s="245"/>
    </row>
    <row r="584" spans="1:9" s="1" customFormat="1" ht="15.75">
      <c r="A584" s="241"/>
      <c r="B584" s="242" t="s">
        <v>94</v>
      </c>
      <c r="C584" s="355" t="s">
        <v>90</v>
      </c>
      <c r="D584" s="130">
        <v>413134.47</v>
      </c>
      <c r="E584" s="130">
        <v>318951.12</v>
      </c>
      <c r="F584" s="89">
        <v>38072.214820689005</v>
      </c>
      <c r="G584" s="89">
        <v>41209.804035597794</v>
      </c>
      <c r="H584" s="358">
        <v>1139236.8724289748</v>
      </c>
      <c r="I584" s="117">
        <v>1139236.8724289748</v>
      </c>
    </row>
    <row r="585" spans="1:9" s="1" customFormat="1" ht="15.75">
      <c r="A585" s="241"/>
      <c r="B585" s="242" t="s">
        <v>95</v>
      </c>
      <c r="C585" s="355" t="s">
        <v>92</v>
      </c>
      <c r="D585" s="130">
        <v>1</v>
      </c>
      <c r="E585" s="130">
        <v>1</v>
      </c>
      <c r="F585" s="89">
        <v>1</v>
      </c>
      <c r="G585" s="89">
        <v>1</v>
      </c>
      <c r="H585" s="358">
        <v>147.6223572897741</v>
      </c>
      <c r="I585" s="117">
        <v>147.6223572897741</v>
      </c>
    </row>
    <row r="586" spans="1:9" s="1" customFormat="1" ht="32.25" thickBot="1">
      <c r="A586" s="257"/>
      <c r="B586" s="359" t="s">
        <v>281</v>
      </c>
      <c r="C586" s="360" t="s">
        <v>92</v>
      </c>
      <c r="D586" s="334" t="s">
        <v>282</v>
      </c>
      <c r="E586" s="334" t="s">
        <v>283</v>
      </c>
      <c r="F586" s="96">
        <v>96.28</v>
      </c>
      <c r="G586" s="96">
        <v>104.13</v>
      </c>
      <c r="H586" s="361">
        <v>2832.194222062787</v>
      </c>
      <c r="I586" s="131">
        <v>2832.194222062787</v>
      </c>
    </row>
    <row r="587" spans="1:9" s="1" customFormat="1" ht="16.5" thickBot="1">
      <c r="A587" s="791" t="s">
        <v>276</v>
      </c>
      <c r="B587" s="792"/>
      <c r="C587" s="792"/>
      <c r="D587" s="792"/>
      <c r="E587" s="792"/>
      <c r="F587" s="792"/>
      <c r="G587" s="792"/>
      <c r="H587" s="792"/>
      <c r="I587" s="793"/>
    </row>
    <row r="588" spans="1:9" s="1" customFormat="1" ht="45" customHeight="1">
      <c r="A588" s="787" t="s">
        <v>53</v>
      </c>
      <c r="B588" s="779" t="s">
        <v>0</v>
      </c>
      <c r="C588" s="779" t="s">
        <v>83</v>
      </c>
      <c r="D588" s="779" t="s">
        <v>84</v>
      </c>
      <c r="E588" s="779"/>
      <c r="F588" s="779" t="s">
        <v>85</v>
      </c>
      <c r="G588" s="779"/>
      <c r="H588" s="779" t="s">
        <v>86</v>
      </c>
      <c r="I588" s="782"/>
    </row>
    <row r="589" spans="1:9" s="1" customFormat="1" ht="15.75">
      <c r="A589" s="780"/>
      <c r="B589" s="777"/>
      <c r="C589" s="777"/>
      <c r="D589" s="783">
        <f>D576</f>
        <v>0</v>
      </c>
      <c r="E589" s="784"/>
      <c r="F589" s="783">
        <f>F576</f>
        <v>0</v>
      </c>
      <c r="G589" s="784"/>
      <c r="H589" s="783">
        <f>H576</f>
        <v>0</v>
      </c>
      <c r="I589" s="785"/>
    </row>
    <row r="590" spans="1:9" s="1" customFormat="1" ht="15.75">
      <c r="A590" s="781"/>
      <c r="B590" s="778"/>
      <c r="C590" s="778"/>
      <c r="D590" s="265" t="s">
        <v>145</v>
      </c>
      <c r="E590" s="265" t="s">
        <v>146</v>
      </c>
      <c r="F590" s="265" t="s">
        <v>145</v>
      </c>
      <c r="G590" s="265" t="s">
        <v>146</v>
      </c>
      <c r="H590" s="265" t="s">
        <v>145</v>
      </c>
      <c r="I590" s="266" t="s">
        <v>146</v>
      </c>
    </row>
    <row r="591" spans="1:9" s="1" customFormat="1" ht="15.75">
      <c r="A591" s="241" t="s">
        <v>2</v>
      </c>
      <c r="B591" s="242" t="s">
        <v>87</v>
      </c>
      <c r="C591" s="355"/>
      <c r="D591" s="244"/>
      <c r="E591" s="244"/>
      <c r="F591" s="244"/>
      <c r="G591" s="244"/>
      <c r="H591" s="244"/>
      <c r="I591" s="245"/>
    </row>
    <row r="592" spans="1:9" s="1" customFormat="1" ht="15.75" hidden="1">
      <c r="A592" s="247" t="s">
        <v>4</v>
      </c>
      <c r="B592" s="248" t="s">
        <v>88</v>
      </c>
      <c r="C592" s="265"/>
      <c r="D592" s="250"/>
      <c r="E592" s="250"/>
      <c r="F592" s="250"/>
      <c r="G592" s="250"/>
      <c r="H592" s="250"/>
      <c r="I592" s="251"/>
    </row>
    <row r="593" spans="1:9" s="1" customFormat="1" ht="78.75" hidden="1">
      <c r="A593" s="247"/>
      <c r="B593" s="248" t="s">
        <v>89</v>
      </c>
      <c r="C593" s="265" t="s">
        <v>90</v>
      </c>
      <c r="D593" s="250"/>
      <c r="E593" s="250"/>
      <c r="F593" s="250"/>
      <c r="G593" s="250"/>
      <c r="H593" s="250"/>
      <c r="I593" s="251"/>
    </row>
    <row r="594" spans="1:9" s="1" customFormat="1" ht="94.5" hidden="1">
      <c r="A594" s="247"/>
      <c r="B594" s="248" t="s">
        <v>91</v>
      </c>
      <c r="C594" s="265" t="s">
        <v>92</v>
      </c>
      <c r="D594" s="250"/>
      <c r="E594" s="250"/>
      <c r="F594" s="250"/>
      <c r="G594" s="250"/>
      <c r="H594" s="250"/>
      <c r="I594" s="251"/>
    </row>
    <row r="595" spans="1:9" s="1" customFormat="1" ht="15.75">
      <c r="A595" s="241" t="s">
        <v>7</v>
      </c>
      <c r="B595" s="242" t="s">
        <v>93</v>
      </c>
      <c r="C595" s="355"/>
      <c r="D595" s="362"/>
      <c r="E595" s="362"/>
      <c r="F595" s="244"/>
      <c r="G595" s="244"/>
      <c r="H595" s="244"/>
      <c r="I595" s="245"/>
    </row>
    <row r="596" spans="1:9" s="1" customFormat="1" ht="31.5">
      <c r="A596" s="241"/>
      <c r="B596" s="356" t="s">
        <v>284</v>
      </c>
      <c r="C596" s="355"/>
      <c r="D596" s="363"/>
      <c r="E596" s="363"/>
      <c r="F596" s="244"/>
      <c r="G596" s="244"/>
      <c r="H596" s="244"/>
      <c r="I596" s="245"/>
    </row>
    <row r="597" spans="1:9" s="1" customFormat="1" ht="15.75">
      <c r="A597" s="241"/>
      <c r="B597" s="242" t="s">
        <v>94</v>
      </c>
      <c r="C597" s="355" t="s">
        <v>90</v>
      </c>
      <c r="D597" s="364">
        <v>607786</v>
      </c>
      <c r="E597" s="364">
        <v>523212</v>
      </c>
      <c r="F597" s="130">
        <v>612182</v>
      </c>
      <c r="G597" s="130">
        <v>588482</v>
      </c>
      <c r="H597" s="89">
        <v>996964.7657970509</v>
      </c>
      <c r="I597" s="117">
        <v>996964.7657970509</v>
      </c>
    </row>
    <row r="598" spans="1:9" s="1" customFormat="1" ht="15.75">
      <c r="A598" s="241"/>
      <c r="B598" s="242" t="s">
        <v>95</v>
      </c>
      <c r="C598" s="355" t="s">
        <v>92</v>
      </c>
      <c r="D598" s="364" t="s">
        <v>228</v>
      </c>
      <c r="E598" s="364" t="s">
        <v>228</v>
      </c>
      <c r="F598" s="130" t="s">
        <v>228</v>
      </c>
      <c r="G598" s="130">
        <v>0</v>
      </c>
      <c r="H598" s="89">
        <v>66.26047974541892</v>
      </c>
      <c r="I598" s="117">
        <v>66.26047974541892</v>
      </c>
    </row>
    <row r="599" spans="1:9" s="1" customFormat="1" ht="32.25" thickBot="1">
      <c r="A599" s="257"/>
      <c r="B599" s="359" t="s">
        <v>285</v>
      </c>
      <c r="C599" s="360" t="s">
        <v>92</v>
      </c>
      <c r="D599" s="96">
        <v>1351</v>
      </c>
      <c r="E599" s="96">
        <v>1163</v>
      </c>
      <c r="F599" s="334">
        <v>1360</v>
      </c>
      <c r="G599" s="334">
        <v>1308</v>
      </c>
      <c r="H599" s="96">
        <v>1834.1827560864447</v>
      </c>
      <c r="I599" s="131">
        <v>1834.1827560864447</v>
      </c>
    </row>
    <row r="600" spans="1:9" ht="21" thickBot="1">
      <c r="A600" s="704" t="s">
        <v>286</v>
      </c>
      <c r="B600" s="705"/>
      <c r="C600" s="705"/>
      <c r="D600" s="705"/>
      <c r="E600" s="705"/>
      <c r="F600" s="705"/>
      <c r="G600" s="705"/>
      <c r="H600" s="705"/>
      <c r="I600" s="706"/>
    </row>
    <row r="601" spans="1:9" ht="21" thickBot="1">
      <c r="A601" s="707" t="s">
        <v>287</v>
      </c>
      <c r="B601" s="708"/>
      <c r="C601" s="708"/>
      <c r="D601" s="708"/>
      <c r="E601" s="708"/>
      <c r="F601" s="708"/>
      <c r="G601" s="708"/>
      <c r="H601" s="708"/>
      <c r="I601" s="709"/>
    </row>
    <row r="602" spans="1:9" ht="15.75">
      <c r="A602" s="741" t="s">
        <v>53</v>
      </c>
      <c r="B602" s="744" t="s">
        <v>0</v>
      </c>
      <c r="C602" s="744" t="s">
        <v>83</v>
      </c>
      <c r="D602" s="744" t="s">
        <v>84</v>
      </c>
      <c r="E602" s="744"/>
      <c r="F602" s="744" t="s">
        <v>85</v>
      </c>
      <c r="G602" s="744"/>
      <c r="H602" s="744" t="s">
        <v>86</v>
      </c>
      <c r="I602" s="746"/>
    </row>
    <row r="603" spans="1:9" ht="15.75">
      <c r="A603" s="742"/>
      <c r="B603" s="745"/>
      <c r="C603" s="745"/>
      <c r="D603" s="747">
        <v>2017</v>
      </c>
      <c r="E603" s="748"/>
      <c r="F603" s="747">
        <v>2018</v>
      </c>
      <c r="G603" s="748"/>
      <c r="H603" s="747">
        <v>2019</v>
      </c>
      <c r="I603" s="749"/>
    </row>
    <row r="604" spans="1:9" ht="15.75">
      <c r="A604" s="743"/>
      <c r="B604" s="740"/>
      <c r="C604" s="740"/>
      <c r="D604" s="59" t="s">
        <v>145</v>
      </c>
      <c r="E604" s="59" t="s">
        <v>146</v>
      </c>
      <c r="F604" s="59" t="s">
        <v>145</v>
      </c>
      <c r="G604" s="59" t="s">
        <v>146</v>
      </c>
      <c r="H604" s="59" t="s">
        <v>145</v>
      </c>
      <c r="I604" s="60" t="s">
        <v>146</v>
      </c>
    </row>
    <row r="605" spans="1:9" ht="15.75">
      <c r="A605" s="42" t="s">
        <v>2</v>
      </c>
      <c r="B605" s="43" t="s">
        <v>87</v>
      </c>
      <c r="C605" s="44"/>
      <c r="D605" s="45"/>
      <c r="E605" s="45"/>
      <c r="F605" s="45"/>
      <c r="G605" s="45"/>
      <c r="H605" s="45"/>
      <c r="I605" s="46"/>
    </row>
    <row r="606" spans="1:9" ht="15.75" hidden="1">
      <c r="A606" s="61" t="s">
        <v>4</v>
      </c>
      <c r="B606" s="62" t="s">
        <v>88</v>
      </c>
      <c r="C606" s="63"/>
      <c r="D606" s="64"/>
      <c r="E606" s="64"/>
      <c r="F606" s="64"/>
      <c r="G606" s="64"/>
      <c r="H606" s="64"/>
      <c r="I606" s="65"/>
    </row>
    <row r="607" spans="1:9" ht="78.75" hidden="1">
      <c r="A607" s="61"/>
      <c r="B607" s="62" t="s">
        <v>89</v>
      </c>
      <c r="C607" s="63" t="s">
        <v>90</v>
      </c>
      <c r="D607" s="64"/>
      <c r="E607" s="64"/>
      <c r="F607" s="64"/>
      <c r="G607" s="64"/>
      <c r="H607" s="64"/>
      <c r="I607" s="65"/>
    </row>
    <row r="608" spans="1:9" ht="94.5" hidden="1">
      <c r="A608" s="61"/>
      <c r="B608" s="62" t="s">
        <v>91</v>
      </c>
      <c r="C608" s="63" t="s">
        <v>92</v>
      </c>
      <c r="D608" s="64"/>
      <c r="E608" s="64"/>
      <c r="F608" s="64"/>
      <c r="G608" s="64"/>
      <c r="H608" s="64"/>
      <c r="I608" s="65"/>
    </row>
    <row r="609" spans="1:9" ht="15.75">
      <c r="A609" s="42" t="s">
        <v>7</v>
      </c>
      <c r="B609" s="43" t="s">
        <v>304</v>
      </c>
      <c r="C609" s="44"/>
      <c r="D609" s="45"/>
      <c r="E609" s="45"/>
      <c r="F609" s="45"/>
      <c r="G609" s="45"/>
      <c r="H609" s="45"/>
      <c r="I609" s="46"/>
    </row>
    <row r="610" spans="1:9" ht="15.75">
      <c r="A610" s="42"/>
      <c r="B610" s="43" t="s">
        <v>147</v>
      </c>
      <c r="C610" s="44"/>
      <c r="D610" s="45"/>
      <c r="E610" s="45"/>
      <c r="F610" s="45"/>
      <c r="G610" s="45"/>
      <c r="H610" s="45"/>
      <c r="I610" s="46"/>
    </row>
    <row r="611" spans="1:9" ht="15.75">
      <c r="A611" s="42"/>
      <c r="B611" s="43" t="s">
        <v>94</v>
      </c>
      <c r="C611" s="44" t="s">
        <v>90</v>
      </c>
      <c r="D611" s="47">
        <v>919826.63</v>
      </c>
      <c r="E611" s="47">
        <v>919826.63</v>
      </c>
      <c r="F611" s="47">
        <v>1701957.96</v>
      </c>
      <c r="G611" s="47">
        <v>1701957.96</v>
      </c>
      <c r="H611" s="47">
        <v>3301002.5706940875</v>
      </c>
      <c r="I611" s="47">
        <v>3301002.5706940875</v>
      </c>
    </row>
    <row r="612" spans="1:9" ht="15.75">
      <c r="A612" s="42"/>
      <c r="B612" s="43" t="s">
        <v>95</v>
      </c>
      <c r="C612" s="44" t="s">
        <v>92</v>
      </c>
      <c r="D612" s="47">
        <v>14.41</v>
      </c>
      <c r="E612" s="47">
        <v>14.41</v>
      </c>
      <c r="F612" s="47">
        <v>34.21</v>
      </c>
      <c r="G612" s="47">
        <v>34.21</v>
      </c>
      <c r="H612" s="47">
        <v>147.80435271863493</v>
      </c>
      <c r="I612" s="47">
        <v>147.80435271863493</v>
      </c>
    </row>
    <row r="613" spans="1:9" ht="15.75">
      <c r="A613" s="42"/>
      <c r="B613" s="43" t="s">
        <v>96</v>
      </c>
      <c r="C613" s="44" t="s">
        <v>92</v>
      </c>
      <c r="D613" s="47">
        <v>1714.44</v>
      </c>
      <c r="E613" s="47">
        <v>1714.44</v>
      </c>
      <c r="F613" s="47">
        <v>2856.68</v>
      </c>
      <c r="G613" s="47">
        <v>2856.68</v>
      </c>
      <c r="H613" s="47">
        <v>5084.773340550731</v>
      </c>
      <c r="I613" s="47">
        <v>5084.773340550731</v>
      </c>
    </row>
    <row r="614" spans="1:9" ht="15.75">
      <c r="A614" s="42"/>
      <c r="B614" s="43" t="s">
        <v>305</v>
      </c>
      <c r="C614" s="44"/>
      <c r="D614" s="47"/>
      <c r="E614" s="47"/>
      <c r="F614" s="47"/>
      <c r="G614" s="47"/>
      <c r="H614" s="47"/>
      <c r="I614" s="51"/>
    </row>
    <row r="615" spans="1:9" ht="15.75">
      <c r="A615" s="42"/>
      <c r="B615" s="43" t="s">
        <v>147</v>
      </c>
      <c r="C615" s="44"/>
      <c r="D615" s="47"/>
      <c r="E615" s="47"/>
      <c r="F615" s="47"/>
      <c r="G615" s="47"/>
      <c r="H615" s="47"/>
      <c r="I615" s="51"/>
    </row>
    <row r="616" spans="1:9" ht="15.75">
      <c r="A616" s="42"/>
      <c r="B616" s="43" t="s">
        <v>94</v>
      </c>
      <c r="C616" s="44" t="s">
        <v>90</v>
      </c>
      <c r="D616" s="47">
        <v>1774519.33</v>
      </c>
      <c r="E616" s="47">
        <v>1774519.33</v>
      </c>
      <c r="F616" s="47"/>
      <c r="G616" s="47"/>
      <c r="H616" s="47"/>
      <c r="I616" s="51"/>
    </row>
    <row r="617" spans="1:9" ht="15.75">
      <c r="A617" s="42"/>
      <c r="B617" s="43" t="s">
        <v>95</v>
      </c>
      <c r="C617" s="44" t="s">
        <v>92</v>
      </c>
      <c r="D617" s="47">
        <v>27.07</v>
      </c>
      <c r="E617" s="47">
        <v>27.07</v>
      </c>
      <c r="F617" s="47"/>
      <c r="G617" s="47"/>
      <c r="H617" s="47"/>
      <c r="I617" s="51"/>
    </row>
    <row r="618" spans="1:9" ht="16.5" thickBot="1">
      <c r="A618" s="48"/>
      <c r="B618" s="49" t="s">
        <v>96</v>
      </c>
      <c r="C618" s="50" t="s">
        <v>92</v>
      </c>
      <c r="D618" s="55">
        <v>2550.47</v>
      </c>
      <c r="E618" s="55">
        <v>2550.47</v>
      </c>
      <c r="F618" s="55"/>
      <c r="G618" s="55"/>
      <c r="H618" s="47"/>
      <c r="I618" s="56"/>
    </row>
    <row r="619" spans="1:9" ht="21" thickBot="1">
      <c r="A619" s="707" t="s">
        <v>433</v>
      </c>
      <c r="B619" s="708"/>
      <c r="C619" s="708"/>
      <c r="D619" s="708"/>
      <c r="E619" s="708"/>
      <c r="F619" s="708"/>
      <c r="G619" s="708"/>
      <c r="H619" s="708"/>
      <c r="I619" s="709"/>
    </row>
    <row r="620" spans="1:9" ht="15.75">
      <c r="A620" s="741" t="s">
        <v>53</v>
      </c>
      <c r="B620" s="744" t="s">
        <v>0</v>
      </c>
      <c r="C620" s="744" t="s">
        <v>83</v>
      </c>
      <c r="D620" s="744" t="s">
        <v>84</v>
      </c>
      <c r="E620" s="744"/>
      <c r="F620" s="744" t="s">
        <v>85</v>
      </c>
      <c r="G620" s="744"/>
      <c r="H620" s="744" t="s">
        <v>86</v>
      </c>
      <c r="I620" s="746"/>
    </row>
    <row r="621" spans="1:9" ht="15.75">
      <c r="A621" s="742"/>
      <c r="B621" s="745"/>
      <c r="C621" s="745"/>
      <c r="D621" s="747">
        <v>2017</v>
      </c>
      <c r="E621" s="748"/>
      <c r="F621" s="747">
        <v>2018</v>
      </c>
      <c r="G621" s="748"/>
      <c r="H621" s="747">
        <v>2019</v>
      </c>
      <c r="I621" s="749"/>
    </row>
    <row r="622" spans="1:9" ht="15.75">
      <c r="A622" s="743"/>
      <c r="B622" s="740"/>
      <c r="C622" s="740"/>
      <c r="D622" s="59" t="s">
        <v>145</v>
      </c>
      <c r="E622" s="59" t="s">
        <v>146</v>
      </c>
      <c r="F622" s="59" t="s">
        <v>145</v>
      </c>
      <c r="G622" s="59" t="s">
        <v>146</v>
      </c>
      <c r="H622" s="59" t="s">
        <v>145</v>
      </c>
      <c r="I622" s="60" t="s">
        <v>146</v>
      </c>
    </row>
    <row r="623" spans="1:9" ht="15.75">
      <c r="A623" s="42" t="s">
        <v>2</v>
      </c>
      <c r="B623" s="43" t="s">
        <v>87</v>
      </c>
      <c r="C623" s="44"/>
      <c r="D623" s="45"/>
      <c r="E623" s="45"/>
      <c r="F623" s="45"/>
      <c r="G623" s="45"/>
      <c r="H623" s="45"/>
      <c r="I623" s="46"/>
    </row>
    <row r="624" spans="1:9" ht="15.75" hidden="1">
      <c r="A624" s="61" t="s">
        <v>4</v>
      </c>
      <c r="B624" s="62" t="s">
        <v>88</v>
      </c>
      <c r="C624" s="63"/>
      <c r="D624" s="64"/>
      <c r="E624" s="64"/>
      <c r="F624" s="64"/>
      <c r="G624" s="64"/>
      <c r="H624" s="64"/>
      <c r="I624" s="65"/>
    </row>
    <row r="625" spans="1:9" ht="78.75" hidden="1">
      <c r="A625" s="61"/>
      <c r="B625" s="62" t="s">
        <v>89</v>
      </c>
      <c r="C625" s="63" t="s">
        <v>90</v>
      </c>
      <c r="D625" s="64"/>
      <c r="E625" s="64"/>
      <c r="F625" s="64"/>
      <c r="G625" s="64"/>
      <c r="H625" s="64"/>
      <c r="I625" s="65"/>
    </row>
    <row r="626" spans="1:9" ht="94.5" hidden="1">
      <c r="A626" s="61"/>
      <c r="B626" s="62" t="s">
        <v>91</v>
      </c>
      <c r="C626" s="63" t="s">
        <v>92</v>
      </c>
      <c r="D626" s="64"/>
      <c r="E626" s="64"/>
      <c r="F626" s="64"/>
      <c r="G626" s="64"/>
      <c r="H626" s="64"/>
      <c r="I626" s="65"/>
    </row>
    <row r="627" spans="1:9" ht="15.75">
      <c r="A627" s="42" t="s">
        <v>7</v>
      </c>
      <c r="B627" s="43" t="s">
        <v>304</v>
      </c>
      <c r="C627" s="44"/>
      <c r="D627" s="45"/>
      <c r="E627" s="45"/>
      <c r="F627" s="45"/>
      <c r="G627" s="45"/>
      <c r="H627" s="45"/>
      <c r="I627" s="46"/>
    </row>
    <row r="628" spans="1:9" ht="15.75">
      <c r="A628" s="42"/>
      <c r="B628" s="43" t="s">
        <v>147</v>
      </c>
      <c r="C628" s="44"/>
      <c r="D628" s="45"/>
      <c r="E628" s="45"/>
      <c r="F628" s="45"/>
      <c r="G628" s="45"/>
      <c r="H628" s="45"/>
      <c r="I628" s="46"/>
    </row>
    <row r="629" spans="1:9" ht="15.75">
      <c r="A629" s="42"/>
      <c r="B629" s="43" t="s">
        <v>94</v>
      </c>
      <c r="C629" s="44" t="s">
        <v>90</v>
      </c>
      <c r="D629" s="47">
        <v>919826.63</v>
      </c>
      <c r="E629" s="47">
        <v>919826.63</v>
      </c>
      <c r="F629" s="47">
        <v>1701957.96</v>
      </c>
      <c r="G629" s="47">
        <v>1701957.96</v>
      </c>
      <c r="H629" s="47">
        <v>3079994.684889901</v>
      </c>
      <c r="I629" s="47">
        <v>3079994.684889901</v>
      </c>
    </row>
    <row r="630" spans="1:9" ht="15.75">
      <c r="A630" s="42"/>
      <c r="B630" s="43" t="s">
        <v>95</v>
      </c>
      <c r="C630" s="44" t="s">
        <v>92</v>
      </c>
      <c r="D630" s="47">
        <v>14.41</v>
      </c>
      <c r="E630" s="47">
        <v>14.41</v>
      </c>
      <c r="F630" s="47">
        <v>34.21</v>
      </c>
      <c r="G630" s="47">
        <v>34.21</v>
      </c>
      <c r="H630" s="47">
        <v>143.53772538786924</v>
      </c>
      <c r="I630" s="47">
        <v>143.53772538786924</v>
      </c>
    </row>
    <row r="631" spans="1:9" ht="15.75">
      <c r="A631" s="42"/>
      <c r="B631" s="43" t="s">
        <v>96</v>
      </c>
      <c r="C631" s="44" t="s">
        <v>92</v>
      </c>
      <c r="D631" s="47">
        <v>1714.44</v>
      </c>
      <c r="E631" s="47">
        <v>1714.44</v>
      </c>
      <c r="F631" s="47">
        <v>2856.68</v>
      </c>
      <c r="G631" s="47">
        <v>2856.68</v>
      </c>
      <c r="H631" s="47">
        <v>4708.724118129676</v>
      </c>
      <c r="I631" s="47">
        <v>4708.724118129676</v>
      </c>
    </row>
    <row r="632" spans="1:9" ht="15.75">
      <c r="A632" s="42"/>
      <c r="B632" s="43" t="s">
        <v>305</v>
      </c>
      <c r="C632" s="44"/>
      <c r="D632" s="47"/>
      <c r="E632" s="47"/>
      <c r="F632" s="47"/>
      <c r="G632" s="47"/>
      <c r="H632" s="47"/>
      <c r="I632" s="51"/>
    </row>
    <row r="633" spans="1:9" ht="15.75">
      <c r="A633" s="42"/>
      <c r="B633" s="43" t="s">
        <v>147</v>
      </c>
      <c r="C633" s="44"/>
      <c r="D633" s="47"/>
      <c r="E633" s="47"/>
      <c r="F633" s="47"/>
      <c r="G633" s="47"/>
      <c r="H633" s="47"/>
      <c r="I633" s="51"/>
    </row>
    <row r="634" spans="1:9" ht="15.75">
      <c r="A634" s="42"/>
      <c r="B634" s="43" t="s">
        <v>94</v>
      </c>
      <c r="C634" s="44" t="s">
        <v>90</v>
      </c>
      <c r="D634" s="47">
        <v>1774519.33</v>
      </c>
      <c r="E634" s="47">
        <v>1774519.33</v>
      </c>
      <c r="F634" s="47"/>
      <c r="G634" s="47"/>
      <c r="H634" s="47"/>
      <c r="I634" s="51"/>
    </row>
    <row r="635" spans="1:9" ht="15.75">
      <c r="A635" s="42"/>
      <c r="B635" s="43" t="s">
        <v>95</v>
      </c>
      <c r="C635" s="44" t="s">
        <v>92</v>
      </c>
      <c r="D635" s="47">
        <v>27.07</v>
      </c>
      <c r="E635" s="47">
        <v>27.07</v>
      </c>
      <c r="F635" s="47"/>
      <c r="G635" s="47"/>
      <c r="H635" s="47"/>
      <c r="I635" s="51"/>
    </row>
    <row r="636" spans="1:9" ht="16.5" thickBot="1">
      <c r="A636" s="48"/>
      <c r="B636" s="49" t="s">
        <v>96</v>
      </c>
      <c r="C636" s="50" t="s">
        <v>92</v>
      </c>
      <c r="D636" s="55">
        <v>2550.47</v>
      </c>
      <c r="E636" s="55">
        <v>2550.47</v>
      </c>
      <c r="F636" s="55"/>
      <c r="G636" s="55"/>
      <c r="H636" s="47"/>
      <c r="I636" s="56"/>
    </row>
    <row r="637" spans="1:9" ht="21" thickBot="1">
      <c r="A637" s="751" t="s">
        <v>290</v>
      </c>
      <c r="B637" s="752"/>
      <c r="C637" s="752"/>
      <c r="D637" s="752"/>
      <c r="E637" s="752"/>
      <c r="F637" s="752"/>
      <c r="G637" s="752"/>
      <c r="H637" s="752"/>
      <c r="I637" s="753"/>
    </row>
    <row r="638" spans="1:9" ht="15.75">
      <c r="A638" s="741" t="s">
        <v>53</v>
      </c>
      <c r="B638" s="744" t="s">
        <v>0</v>
      </c>
      <c r="C638" s="744" t="s">
        <v>83</v>
      </c>
      <c r="D638" s="744" t="s">
        <v>84</v>
      </c>
      <c r="E638" s="744"/>
      <c r="F638" s="744" t="s">
        <v>85</v>
      </c>
      <c r="G638" s="744"/>
      <c r="H638" s="744" t="s">
        <v>86</v>
      </c>
      <c r="I638" s="746"/>
    </row>
    <row r="639" spans="1:9" ht="15.75">
      <c r="A639" s="742"/>
      <c r="B639" s="745"/>
      <c r="C639" s="745"/>
      <c r="D639" s="747">
        <v>2017</v>
      </c>
      <c r="E639" s="748"/>
      <c r="F639" s="747">
        <v>2018</v>
      </c>
      <c r="G639" s="748"/>
      <c r="H639" s="747">
        <v>2019</v>
      </c>
      <c r="I639" s="749"/>
    </row>
    <row r="640" spans="1:9" ht="15.75">
      <c r="A640" s="743"/>
      <c r="B640" s="740"/>
      <c r="C640" s="740"/>
      <c r="D640" s="59" t="s">
        <v>145</v>
      </c>
      <c r="E640" s="59" t="s">
        <v>146</v>
      </c>
      <c r="F640" s="59" t="s">
        <v>145</v>
      </c>
      <c r="G640" s="59" t="s">
        <v>146</v>
      </c>
      <c r="H640" s="59" t="s">
        <v>145</v>
      </c>
      <c r="I640" s="60" t="s">
        <v>146</v>
      </c>
    </row>
    <row r="641" spans="1:9" ht="15.75">
      <c r="A641" s="42" t="s">
        <v>2</v>
      </c>
      <c r="B641" s="43" t="s">
        <v>87</v>
      </c>
      <c r="C641" s="44"/>
      <c r="D641" s="45"/>
      <c r="E641" s="45"/>
      <c r="F641" s="45"/>
      <c r="G641" s="45"/>
      <c r="H641" s="45"/>
      <c r="I641" s="46"/>
    </row>
    <row r="642" spans="1:9" ht="15.75" hidden="1">
      <c r="A642" s="61" t="s">
        <v>4</v>
      </c>
      <c r="B642" s="62" t="s">
        <v>88</v>
      </c>
      <c r="C642" s="63"/>
      <c r="D642" s="64"/>
      <c r="E642" s="64"/>
      <c r="F642" s="64"/>
      <c r="G642" s="64"/>
      <c r="H642" s="64"/>
      <c r="I642" s="65"/>
    </row>
    <row r="643" spans="1:9" ht="78.75" hidden="1">
      <c r="A643" s="61"/>
      <c r="B643" s="62" t="s">
        <v>89</v>
      </c>
      <c r="C643" s="63" t="s">
        <v>90</v>
      </c>
      <c r="D643" s="64"/>
      <c r="E643" s="64"/>
      <c r="F643" s="64"/>
      <c r="G643" s="64"/>
      <c r="H643" s="64"/>
      <c r="I643" s="65"/>
    </row>
    <row r="644" spans="1:9" ht="94.5" hidden="1">
      <c r="A644" s="61"/>
      <c r="B644" s="62" t="s">
        <v>91</v>
      </c>
      <c r="C644" s="63" t="s">
        <v>92</v>
      </c>
      <c r="D644" s="64"/>
      <c r="E644" s="64"/>
      <c r="F644" s="64"/>
      <c r="G644" s="64"/>
      <c r="H644" s="64"/>
      <c r="I644" s="65"/>
    </row>
    <row r="645" spans="1:9" ht="15.75">
      <c r="A645" s="42" t="s">
        <v>7</v>
      </c>
      <c r="B645" s="43" t="s">
        <v>93</v>
      </c>
      <c r="C645" s="44"/>
      <c r="D645" s="45"/>
      <c r="E645" s="45"/>
      <c r="F645" s="45"/>
      <c r="G645" s="45"/>
      <c r="H645" s="45"/>
      <c r="I645" s="46"/>
    </row>
    <row r="646" spans="1:9" ht="15.75">
      <c r="A646" s="42"/>
      <c r="B646" s="43" t="s">
        <v>147</v>
      </c>
      <c r="C646" s="44"/>
      <c r="D646" s="45"/>
      <c r="E646" s="45"/>
      <c r="F646" s="45"/>
      <c r="G646" s="45"/>
      <c r="H646" s="45"/>
      <c r="I646" s="46"/>
    </row>
    <row r="647" spans="1:9" ht="15.75">
      <c r="A647" s="42"/>
      <c r="B647" s="43" t="s">
        <v>94</v>
      </c>
      <c r="C647" s="44" t="s">
        <v>90</v>
      </c>
      <c r="D647" s="47"/>
      <c r="E647" s="47" t="s">
        <v>306</v>
      </c>
      <c r="F647" s="47">
        <v>901060.49</v>
      </c>
      <c r="G647" s="47">
        <v>926441.2</v>
      </c>
      <c r="H647" s="51">
        <v>1513.0686207561187</v>
      </c>
      <c r="I647" s="51">
        <v>1513.0686207561187</v>
      </c>
    </row>
    <row r="648" spans="1:9" ht="15.75">
      <c r="A648" s="42"/>
      <c r="B648" s="43" t="s">
        <v>95</v>
      </c>
      <c r="C648" s="44" t="s">
        <v>92</v>
      </c>
      <c r="D648" s="47"/>
      <c r="E648" s="47">
        <v>70.41</v>
      </c>
      <c r="F648" s="47">
        <v>69</v>
      </c>
      <c r="G648" s="47">
        <v>75.56</v>
      </c>
      <c r="H648" s="51">
        <v>124.745729393079</v>
      </c>
      <c r="I648" s="51">
        <v>124.745729393079</v>
      </c>
    </row>
    <row r="649" spans="1:9" ht="16.5" thickBot="1">
      <c r="A649" s="48"/>
      <c r="B649" s="49" t="s">
        <v>96</v>
      </c>
      <c r="C649" s="50" t="s">
        <v>92</v>
      </c>
      <c r="D649" s="55"/>
      <c r="E649" s="55">
        <v>1605.1</v>
      </c>
      <c r="F649" s="55">
        <v>1675.19</v>
      </c>
      <c r="G649" s="55">
        <v>1726.99</v>
      </c>
      <c r="H649" s="56">
        <v>3319.2340942649776</v>
      </c>
      <c r="I649" s="56">
        <v>3319.2340942649776</v>
      </c>
    </row>
    <row r="650" spans="1:9" ht="21" thickBot="1">
      <c r="A650" s="751" t="s">
        <v>434</v>
      </c>
      <c r="B650" s="752"/>
      <c r="C650" s="752"/>
      <c r="D650" s="752"/>
      <c r="E650" s="752"/>
      <c r="F650" s="752"/>
      <c r="G650" s="752"/>
      <c r="H650" s="752"/>
      <c r="I650" s="753"/>
    </row>
    <row r="651" spans="1:9" ht="15.75">
      <c r="A651" s="742" t="s">
        <v>53</v>
      </c>
      <c r="B651" s="745" t="s">
        <v>0</v>
      </c>
      <c r="C651" s="745" t="s">
        <v>83</v>
      </c>
      <c r="D651" s="745" t="s">
        <v>84</v>
      </c>
      <c r="E651" s="745"/>
      <c r="F651" s="745" t="s">
        <v>85</v>
      </c>
      <c r="G651" s="745"/>
      <c r="H651" s="745" t="s">
        <v>86</v>
      </c>
      <c r="I651" s="750"/>
    </row>
    <row r="652" spans="1:9" ht="15.75">
      <c r="A652" s="742"/>
      <c r="B652" s="745"/>
      <c r="C652" s="745"/>
      <c r="D652" s="747">
        <v>2017</v>
      </c>
      <c r="E652" s="748"/>
      <c r="F652" s="747">
        <v>2018</v>
      </c>
      <c r="G652" s="748"/>
      <c r="H652" s="747">
        <v>2019</v>
      </c>
      <c r="I652" s="749"/>
    </row>
    <row r="653" spans="1:9" ht="15.75">
      <c r="A653" s="743"/>
      <c r="B653" s="740"/>
      <c r="C653" s="740"/>
      <c r="D653" s="59" t="s">
        <v>145</v>
      </c>
      <c r="E653" s="59" t="s">
        <v>146</v>
      </c>
      <c r="F653" s="59" t="s">
        <v>145</v>
      </c>
      <c r="G653" s="59" t="s">
        <v>146</v>
      </c>
      <c r="H653" s="59" t="s">
        <v>145</v>
      </c>
      <c r="I653" s="60" t="s">
        <v>146</v>
      </c>
    </row>
    <row r="654" spans="1:9" ht="15.75">
      <c r="A654" s="42" t="s">
        <v>2</v>
      </c>
      <c r="B654" s="43" t="s">
        <v>87</v>
      </c>
      <c r="C654" s="44"/>
      <c r="D654" s="45"/>
      <c r="E654" s="45"/>
      <c r="F654" s="45"/>
      <c r="G654" s="45"/>
      <c r="H654" s="45"/>
      <c r="I654" s="46"/>
    </row>
    <row r="655" spans="1:9" ht="15.75" hidden="1">
      <c r="A655" s="61" t="s">
        <v>4</v>
      </c>
      <c r="B655" s="62" t="s">
        <v>88</v>
      </c>
      <c r="C655" s="63"/>
      <c r="D655" s="64"/>
      <c r="E655" s="64"/>
      <c r="F655" s="64"/>
      <c r="G655" s="64"/>
      <c r="H655" s="64"/>
      <c r="I655" s="65"/>
    </row>
    <row r="656" spans="1:9" ht="78.75" hidden="1">
      <c r="A656" s="61"/>
      <c r="B656" s="62" t="s">
        <v>89</v>
      </c>
      <c r="C656" s="63" t="s">
        <v>90</v>
      </c>
      <c r="D656" s="64"/>
      <c r="E656" s="64"/>
      <c r="F656" s="64"/>
      <c r="G656" s="64"/>
      <c r="H656" s="64"/>
      <c r="I656" s="65"/>
    </row>
    <row r="657" spans="1:9" ht="94.5" hidden="1">
      <c r="A657" s="61"/>
      <c r="B657" s="62" t="s">
        <v>91</v>
      </c>
      <c r="C657" s="63" t="s">
        <v>92</v>
      </c>
      <c r="D657" s="64"/>
      <c r="E657" s="64"/>
      <c r="F657" s="64"/>
      <c r="G657" s="64"/>
      <c r="H657" s="64"/>
      <c r="I657" s="65"/>
    </row>
    <row r="658" spans="1:9" ht="15.75">
      <c r="A658" s="42" t="s">
        <v>7</v>
      </c>
      <c r="B658" s="43" t="s">
        <v>93</v>
      </c>
      <c r="C658" s="44"/>
      <c r="D658" s="45"/>
      <c r="E658" s="45"/>
      <c r="F658" s="45"/>
      <c r="G658" s="45"/>
      <c r="H658" s="45"/>
      <c r="I658" s="46"/>
    </row>
    <row r="659" spans="1:9" ht="15.75">
      <c r="A659" s="42"/>
      <c r="B659" s="43" t="s">
        <v>147</v>
      </c>
      <c r="C659" s="44"/>
      <c r="D659" s="45"/>
      <c r="E659" s="45"/>
      <c r="F659" s="45"/>
      <c r="G659" s="45"/>
      <c r="H659" s="45"/>
      <c r="I659" s="46"/>
    </row>
    <row r="660" spans="1:9" ht="15.75">
      <c r="A660" s="42"/>
      <c r="B660" s="43" t="s">
        <v>94</v>
      </c>
      <c r="C660" s="44" t="s">
        <v>90</v>
      </c>
      <c r="D660" s="47"/>
      <c r="E660" s="47" t="s">
        <v>306</v>
      </c>
      <c r="F660" s="47">
        <v>901060.49</v>
      </c>
      <c r="G660" s="47">
        <v>926441.2</v>
      </c>
      <c r="H660" s="51">
        <v>1560.161507544779</v>
      </c>
      <c r="I660" s="51">
        <v>1560.161507544779</v>
      </c>
    </row>
    <row r="661" spans="1:9" ht="15.75">
      <c r="A661" s="42"/>
      <c r="B661" s="43" t="s">
        <v>95</v>
      </c>
      <c r="C661" s="44" t="s">
        <v>92</v>
      </c>
      <c r="D661" s="47"/>
      <c r="E661" s="47">
        <v>70.41</v>
      </c>
      <c r="F661" s="47">
        <v>69</v>
      </c>
      <c r="G661" s="47">
        <v>75.56</v>
      </c>
      <c r="H661" s="51">
        <v>123.9850851315533</v>
      </c>
      <c r="I661" s="51">
        <v>123.9850851315533</v>
      </c>
    </row>
    <row r="662" spans="1:9" ht="16.5" thickBot="1">
      <c r="A662" s="175"/>
      <c r="B662" s="176" t="s">
        <v>96</v>
      </c>
      <c r="C662" s="177" t="s">
        <v>92</v>
      </c>
      <c r="D662" s="178"/>
      <c r="E662" s="178">
        <v>1605.1</v>
      </c>
      <c r="F662" s="178">
        <v>1675.19</v>
      </c>
      <c r="G662" s="178">
        <v>1726.99</v>
      </c>
      <c r="H662" s="179">
        <v>3477.344032448182</v>
      </c>
      <c r="I662" s="51">
        <v>3477.344032448182</v>
      </c>
    </row>
    <row r="663" spans="1:9" ht="21" thickBot="1">
      <c r="A663" s="707" t="s">
        <v>292</v>
      </c>
      <c r="B663" s="708"/>
      <c r="C663" s="708"/>
      <c r="D663" s="708"/>
      <c r="E663" s="708"/>
      <c r="F663" s="708"/>
      <c r="G663" s="708"/>
      <c r="H663" s="708"/>
      <c r="I663" s="709"/>
    </row>
    <row r="664" spans="1:9" ht="15.75">
      <c r="A664" s="741" t="s">
        <v>53</v>
      </c>
      <c r="B664" s="744" t="s">
        <v>0</v>
      </c>
      <c r="C664" s="744" t="s">
        <v>83</v>
      </c>
      <c r="D664" s="744" t="s">
        <v>84</v>
      </c>
      <c r="E664" s="744"/>
      <c r="F664" s="744" t="s">
        <v>85</v>
      </c>
      <c r="G664" s="744"/>
      <c r="H664" s="744" t="s">
        <v>86</v>
      </c>
      <c r="I664" s="746"/>
    </row>
    <row r="665" spans="1:9" ht="15.75">
      <c r="A665" s="742"/>
      <c r="B665" s="745"/>
      <c r="C665" s="745"/>
      <c r="D665" s="747">
        <v>2017</v>
      </c>
      <c r="E665" s="748"/>
      <c r="F665" s="747">
        <v>2018</v>
      </c>
      <c r="G665" s="748"/>
      <c r="H665" s="747">
        <v>2019</v>
      </c>
      <c r="I665" s="749"/>
    </row>
    <row r="666" spans="1:9" ht="15.75">
      <c r="A666" s="743"/>
      <c r="B666" s="740"/>
      <c r="C666" s="740"/>
      <c r="D666" s="59" t="s">
        <v>145</v>
      </c>
      <c r="E666" s="59" t="s">
        <v>146</v>
      </c>
      <c r="F666" s="59" t="s">
        <v>145</v>
      </c>
      <c r="G666" s="59" t="s">
        <v>146</v>
      </c>
      <c r="H666" s="59" t="s">
        <v>145</v>
      </c>
      <c r="I666" s="60" t="s">
        <v>146</v>
      </c>
    </row>
    <row r="667" spans="1:9" ht="15.75">
      <c r="A667" s="42" t="s">
        <v>2</v>
      </c>
      <c r="B667" s="43" t="s">
        <v>87</v>
      </c>
      <c r="C667" s="44"/>
      <c r="D667" s="45"/>
      <c r="E667" s="45"/>
      <c r="F667" s="45"/>
      <c r="G667" s="45"/>
      <c r="H667" s="45"/>
      <c r="I667" s="46"/>
    </row>
    <row r="668" spans="1:9" ht="15.75" hidden="1">
      <c r="A668" s="61" t="s">
        <v>4</v>
      </c>
      <c r="B668" s="62" t="s">
        <v>88</v>
      </c>
      <c r="C668" s="63"/>
      <c r="D668" s="64"/>
      <c r="E668" s="64"/>
      <c r="F668" s="64"/>
      <c r="G668" s="64"/>
      <c r="H668" s="64"/>
      <c r="I668" s="65"/>
    </row>
    <row r="669" spans="1:9" ht="78.75" hidden="1">
      <c r="A669" s="61"/>
      <c r="B669" s="62" t="s">
        <v>89</v>
      </c>
      <c r="C669" s="63" t="s">
        <v>90</v>
      </c>
      <c r="D669" s="64"/>
      <c r="E669" s="64"/>
      <c r="F669" s="64"/>
      <c r="G669" s="64"/>
      <c r="H669" s="64"/>
      <c r="I669" s="65"/>
    </row>
    <row r="670" spans="1:9" ht="94.5" hidden="1">
      <c r="A670" s="61"/>
      <c r="B670" s="62" t="s">
        <v>91</v>
      </c>
      <c r="C670" s="63" t="s">
        <v>92</v>
      </c>
      <c r="D670" s="64"/>
      <c r="E670" s="64"/>
      <c r="F670" s="64"/>
      <c r="G670" s="64"/>
      <c r="H670" s="64"/>
      <c r="I670" s="65"/>
    </row>
    <row r="671" spans="1:9" ht="15.75">
      <c r="A671" s="42" t="s">
        <v>7</v>
      </c>
      <c r="B671" s="228" t="s">
        <v>307</v>
      </c>
      <c r="C671" s="44"/>
      <c r="D671" s="45"/>
      <c r="E671" s="45"/>
      <c r="F671" s="45"/>
      <c r="G671" s="45"/>
      <c r="H671" s="45"/>
      <c r="I671" s="46"/>
    </row>
    <row r="672" spans="1:9" ht="15.75">
      <c r="A672" s="42"/>
      <c r="B672" s="43" t="s">
        <v>147</v>
      </c>
      <c r="C672" s="44"/>
      <c r="D672" s="45"/>
      <c r="E672" s="45"/>
      <c r="F672" s="45"/>
      <c r="G672" s="45"/>
      <c r="H672" s="45"/>
      <c r="I672" s="46"/>
    </row>
    <row r="673" spans="1:9" ht="15.75">
      <c r="A673" s="42"/>
      <c r="B673" s="43" t="s">
        <v>94</v>
      </c>
      <c r="C673" s="44" t="s">
        <v>90</v>
      </c>
      <c r="D673" s="47">
        <v>287968.27</v>
      </c>
      <c r="E673" s="47">
        <v>287968.27</v>
      </c>
      <c r="F673" s="47">
        <v>237427.18</v>
      </c>
      <c r="G673" s="47">
        <v>237427.18</v>
      </c>
      <c r="H673" s="47">
        <v>952431.8080605657</v>
      </c>
      <c r="I673" s="51">
        <v>952431.8080605657</v>
      </c>
    </row>
    <row r="674" spans="1:9" ht="15.75">
      <c r="A674" s="42"/>
      <c r="B674" s="43" t="s">
        <v>95</v>
      </c>
      <c r="C674" s="44" t="s">
        <v>92</v>
      </c>
      <c r="D674" s="47">
        <v>64.52</v>
      </c>
      <c r="E674" s="47">
        <v>64.52</v>
      </c>
      <c r="F674" s="47">
        <v>67.91</v>
      </c>
      <c r="G674" s="47">
        <v>67.91</v>
      </c>
      <c r="H674" s="47">
        <v>81.88214587654471</v>
      </c>
      <c r="I674" s="51">
        <v>81.88214587654471</v>
      </c>
    </row>
    <row r="675" spans="1:9" ht="16.5" thickBot="1">
      <c r="A675" s="42"/>
      <c r="B675" s="43" t="s">
        <v>96</v>
      </c>
      <c r="C675" s="44" t="s">
        <v>92</v>
      </c>
      <c r="D675" s="47">
        <v>579.1</v>
      </c>
      <c r="E675" s="47">
        <v>579.1</v>
      </c>
      <c r="F675" s="47">
        <v>504.66</v>
      </c>
      <c r="G675" s="47">
        <v>504.66</v>
      </c>
      <c r="H675" s="47">
        <v>1975.8153719280429</v>
      </c>
      <c r="I675" s="51">
        <v>1975.8153719280429</v>
      </c>
    </row>
    <row r="676" spans="1:9" ht="21" thickBot="1">
      <c r="A676" s="707" t="s">
        <v>436</v>
      </c>
      <c r="B676" s="708"/>
      <c r="C676" s="708"/>
      <c r="D676" s="708"/>
      <c r="E676" s="708"/>
      <c r="F676" s="708"/>
      <c r="G676" s="708"/>
      <c r="H676" s="708"/>
      <c r="I676" s="709"/>
    </row>
    <row r="677" spans="1:9" ht="15.75">
      <c r="A677" s="741" t="s">
        <v>53</v>
      </c>
      <c r="B677" s="744" t="s">
        <v>0</v>
      </c>
      <c r="C677" s="744" t="s">
        <v>83</v>
      </c>
      <c r="D677" s="744" t="s">
        <v>84</v>
      </c>
      <c r="E677" s="744"/>
      <c r="F677" s="744" t="s">
        <v>85</v>
      </c>
      <c r="G677" s="744"/>
      <c r="H677" s="744" t="s">
        <v>86</v>
      </c>
      <c r="I677" s="746"/>
    </row>
    <row r="678" spans="1:9" ht="15.75">
      <c r="A678" s="742"/>
      <c r="B678" s="745"/>
      <c r="C678" s="745"/>
      <c r="D678" s="747">
        <v>2017</v>
      </c>
      <c r="E678" s="748"/>
      <c r="F678" s="747">
        <v>2018</v>
      </c>
      <c r="G678" s="748"/>
      <c r="H678" s="747">
        <v>2019</v>
      </c>
      <c r="I678" s="749"/>
    </row>
    <row r="679" spans="1:9" ht="15.75">
      <c r="A679" s="743"/>
      <c r="B679" s="740"/>
      <c r="C679" s="740"/>
      <c r="D679" s="59" t="s">
        <v>145</v>
      </c>
      <c r="E679" s="59" t="s">
        <v>146</v>
      </c>
      <c r="F679" s="59" t="s">
        <v>145</v>
      </c>
      <c r="G679" s="59" t="s">
        <v>146</v>
      </c>
      <c r="H679" s="59" t="s">
        <v>145</v>
      </c>
      <c r="I679" s="60" t="s">
        <v>146</v>
      </c>
    </row>
    <row r="680" spans="1:9" ht="15.75">
      <c r="A680" s="42" t="s">
        <v>2</v>
      </c>
      <c r="B680" s="43" t="s">
        <v>87</v>
      </c>
      <c r="C680" s="44"/>
      <c r="D680" s="45"/>
      <c r="E680" s="45"/>
      <c r="F680" s="45"/>
      <c r="G680" s="45"/>
      <c r="H680" s="45"/>
      <c r="I680" s="46"/>
    </row>
    <row r="681" spans="1:9" ht="15.75" hidden="1">
      <c r="A681" s="61" t="s">
        <v>4</v>
      </c>
      <c r="B681" s="62" t="s">
        <v>88</v>
      </c>
      <c r="C681" s="63"/>
      <c r="D681" s="64"/>
      <c r="E681" s="64"/>
      <c r="F681" s="64"/>
      <c r="G681" s="64"/>
      <c r="H681" s="64"/>
      <c r="I681" s="65"/>
    </row>
    <row r="682" spans="1:9" ht="78.75" hidden="1">
      <c r="A682" s="61"/>
      <c r="B682" s="62" t="s">
        <v>89</v>
      </c>
      <c r="C682" s="63" t="s">
        <v>90</v>
      </c>
      <c r="D682" s="64"/>
      <c r="E682" s="64"/>
      <c r="F682" s="64"/>
      <c r="G682" s="64"/>
      <c r="H682" s="64"/>
      <c r="I682" s="65"/>
    </row>
    <row r="683" spans="1:9" ht="94.5" hidden="1">
      <c r="A683" s="61"/>
      <c r="B683" s="62" t="s">
        <v>91</v>
      </c>
      <c r="C683" s="63" t="s">
        <v>92</v>
      </c>
      <c r="D683" s="64"/>
      <c r="E683" s="64"/>
      <c r="F683" s="64"/>
      <c r="G683" s="64"/>
      <c r="H683" s="64"/>
      <c r="I683" s="65"/>
    </row>
    <row r="684" spans="1:9" ht="15.75">
      <c r="A684" s="42" t="s">
        <v>7</v>
      </c>
      <c r="B684" s="228" t="s">
        <v>307</v>
      </c>
      <c r="C684" s="44"/>
      <c r="D684" s="45"/>
      <c r="E684" s="45"/>
      <c r="F684" s="45"/>
      <c r="G684" s="45"/>
      <c r="H684" s="45"/>
      <c r="I684" s="46"/>
    </row>
    <row r="685" spans="1:9" ht="15.75">
      <c r="A685" s="42"/>
      <c r="B685" s="43" t="s">
        <v>147</v>
      </c>
      <c r="C685" s="44"/>
      <c r="D685" s="45"/>
      <c r="E685" s="45"/>
      <c r="F685" s="45"/>
      <c r="G685" s="45"/>
      <c r="H685" s="45"/>
      <c r="I685" s="46"/>
    </row>
    <row r="686" spans="1:9" ht="15.75">
      <c r="A686" s="42"/>
      <c r="B686" s="43" t="s">
        <v>94</v>
      </c>
      <c r="C686" s="44" t="s">
        <v>90</v>
      </c>
      <c r="D686" s="47">
        <v>287968.27</v>
      </c>
      <c r="E686" s="47">
        <v>287968.27</v>
      </c>
      <c r="F686" s="47">
        <v>237427.18</v>
      </c>
      <c r="G686" s="47">
        <v>237427.18</v>
      </c>
      <c r="H686" s="47">
        <v>842708.671719906</v>
      </c>
      <c r="I686" s="51">
        <v>842708.671719906</v>
      </c>
    </row>
    <row r="687" spans="1:9" ht="15.75">
      <c r="A687" s="42"/>
      <c r="B687" s="43" t="s">
        <v>95</v>
      </c>
      <c r="C687" s="44" t="s">
        <v>92</v>
      </c>
      <c r="D687" s="47">
        <v>64.52</v>
      </c>
      <c r="E687" s="47">
        <v>64.52</v>
      </c>
      <c r="F687" s="47">
        <v>67.91</v>
      </c>
      <c r="G687" s="47">
        <v>67.91</v>
      </c>
      <c r="H687" s="47">
        <v>82.13342047148346</v>
      </c>
      <c r="I687" s="51">
        <v>82.13342047148346</v>
      </c>
    </row>
    <row r="688" spans="1:9" ht="16.5" thickBot="1">
      <c r="A688" s="42"/>
      <c r="B688" s="43" t="s">
        <v>96</v>
      </c>
      <c r="C688" s="44" t="s">
        <v>92</v>
      </c>
      <c r="D688" s="47">
        <v>579.1</v>
      </c>
      <c r="E688" s="47">
        <v>579.1</v>
      </c>
      <c r="F688" s="47">
        <v>504.66</v>
      </c>
      <c r="G688" s="47">
        <v>504.66</v>
      </c>
      <c r="H688" s="47">
        <v>2083.217111932793</v>
      </c>
      <c r="I688" s="51">
        <v>2083.217111932793</v>
      </c>
    </row>
    <row r="689" spans="1:9" ht="21" thickBot="1">
      <c r="A689" s="707" t="s">
        <v>295</v>
      </c>
      <c r="B689" s="708"/>
      <c r="C689" s="708"/>
      <c r="D689" s="708"/>
      <c r="E689" s="708"/>
      <c r="F689" s="708"/>
      <c r="G689" s="708"/>
      <c r="H689" s="708"/>
      <c r="I689" s="709"/>
    </row>
    <row r="690" spans="1:9" ht="15.75">
      <c r="A690" s="742" t="s">
        <v>53</v>
      </c>
      <c r="B690" s="745" t="s">
        <v>0</v>
      </c>
      <c r="C690" s="745" t="s">
        <v>83</v>
      </c>
      <c r="D690" s="745" t="s">
        <v>84</v>
      </c>
      <c r="E690" s="745"/>
      <c r="F690" s="745" t="s">
        <v>85</v>
      </c>
      <c r="G690" s="745"/>
      <c r="H690" s="745" t="s">
        <v>86</v>
      </c>
      <c r="I690" s="750"/>
    </row>
    <row r="691" spans="1:9" ht="15.75">
      <c r="A691" s="742"/>
      <c r="B691" s="745"/>
      <c r="C691" s="745"/>
      <c r="D691" s="747">
        <v>2017</v>
      </c>
      <c r="E691" s="748"/>
      <c r="F691" s="747">
        <v>2018</v>
      </c>
      <c r="G691" s="748"/>
      <c r="H691" s="747">
        <v>2019</v>
      </c>
      <c r="I691" s="749"/>
    </row>
    <row r="692" spans="1:9" ht="15.75">
      <c r="A692" s="743"/>
      <c r="B692" s="740"/>
      <c r="C692" s="740"/>
      <c r="D692" s="59" t="s">
        <v>145</v>
      </c>
      <c r="E692" s="59" t="s">
        <v>146</v>
      </c>
      <c r="F692" s="59" t="s">
        <v>145</v>
      </c>
      <c r="G692" s="59" t="s">
        <v>146</v>
      </c>
      <c r="H692" s="59" t="s">
        <v>145</v>
      </c>
      <c r="I692" s="60" t="s">
        <v>146</v>
      </c>
    </row>
    <row r="693" spans="1:9" ht="15.75">
      <c r="A693" s="42" t="s">
        <v>2</v>
      </c>
      <c r="B693" s="43" t="s">
        <v>87</v>
      </c>
      <c r="C693" s="44"/>
      <c r="D693" s="45"/>
      <c r="E693" s="45"/>
      <c r="F693" s="45"/>
      <c r="G693" s="45"/>
      <c r="H693" s="388"/>
      <c r="I693" s="324"/>
    </row>
    <row r="694" spans="1:9" ht="15.75" hidden="1">
      <c r="A694" s="61" t="s">
        <v>4</v>
      </c>
      <c r="B694" s="62" t="s">
        <v>88</v>
      </c>
      <c r="C694" s="63"/>
      <c r="D694" s="64"/>
      <c r="E694" s="64"/>
      <c r="F694" s="64"/>
      <c r="G694" s="64"/>
      <c r="H694" s="389"/>
      <c r="I694" s="390"/>
    </row>
    <row r="695" spans="1:9" ht="78.75" hidden="1">
      <c r="A695" s="61"/>
      <c r="B695" s="62" t="s">
        <v>89</v>
      </c>
      <c r="C695" s="63" t="s">
        <v>90</v>
      </c>
      <c r="D695" s="64"/>
      <c r="E695" s="64"/>
      <c r="F695" s="64"/>
      <c r="G695" s="64"/>
      <c r="H695" s="389">
        <v>309440.2402711856</v>
      </c>
      <c r="I695" s="390">
        <v>309440.2402711856</v>
      </c>
    </row>
    <row r="696" spans="1:9" ht="94.5" hidden="1">
      <c r="A696" s="61"/>
      <c r="B696" s="62" t="s">
        <v>91</v>
      </c>
      <c r="C696" s="63" t="s">
        <v>92</v>
      </c>
      <c r="D696" s="64"/>
      <c r="E696" s="64"/>
      <c r="F696" s="64"/>
      <c r="G696" s="64"/>
      <c r="H696" s="389">
        <v>20.948360137546096</v>
      </c>
      <c r="I696" s="390">
        <v>20.948360137546096</v>
      </c>
    </row>
    <row r="697" spans="1:9" ht="15.75">
      <c r="A697" s="42" t="s">
        <v>7</v>
      </c>
      <c r="B697" s="228" t="s">
        <v>308</v>
      </c>
      <c r="C697" s="101"/>
      <c r="D697" s="45"/>
      <c r="E697" s="45"/>
      <c r="F697" s="45"/>
      <c r="G697" s="45"/>
      <c r="H697" s="388"/>
      <c r="I697" s="324"/>
    </row>
    <row r="698" spans="1:9" ht="15.75">
      <c r="A698" s="391"/>
      <c r="B698" s="392" t="s">
        <v>147</v>
      </c>
      <c r="C698" s="393"/>
      <c r="D698" s="47"/>
      <c r="E698" s="47"/>
      <c r="F698" s="47"/>
      <c r="G698" s="47"/>
      <c r="H698" s="47"/>
      <c r="I698" s="51"/>
    </row>
    <row r="699" spans="1:9" ht="15.75">
      <c r="A699" s="391"/>
      <c r="B699" s="392" t="s">
        <v>94</v>
      </c>
      <c r="C699" s="393" t="s">
        <v>90</v>
      </c>
      <c r="D699" s="47">
        <v>287896.89</v>
      </c>
      <c r="E699" s="47">
        <v>310289.11</v>
      </c>
      <c r="F699" s="47">
        <v>226470.32</v>
      </c>
      <c r="G699" s="47">
        <v>299549.628</v>
      </c>
      <c r="H699" s="47">
        <v>315741.0729602712</v>
      </c>
      <c r="I699" s="47">
        <v>315741.0729602712</v>
      </c>
    </row>
    <row r="700" spans="1:9" ht="15.75">
      <c r="A700" s="391"/>
      <c r="B700" s="392" t="s">
        <v>95</v>
      </c>
      <c r="C700" s="393" t="s">
        <v>92</v>
      </c>
      <c r="D700" s="47">
        <v>22.89</v>
      </c>
      <c r="E700" s="47">
        <v>22.74</v>
      </c>
      <c r="F700" s="47">
        <v>22.74</v>
      </c>
      <c r="G700" s="47">
        <v>28.32</v>
      </c>
      <c r="H700" s="47">
        <v>29.91085875</v>
      </c>
      <c r="I700" s="47">
        <v>29.91085875</v>
      </c>
    </row>
    <row r="701" spans="1:9" ht="15.75">
      <c r="A701" s="394"/>
      <c r="B701" s="395" t="s">
        <v>96</v>
      </c>
      <c r="C701" s="396" t="s">
        <v>92</v>
      </c>
      <c r="D701" s="178">
        <v>487</v>
      </c>
      <c r="E701" s="178">
        <v>487</v>
      </c>
      <c r="F701" s="178">
        <v>373</v>
      </c>
      <c r="G701" s="178">
        <v>373</v>
      </c>
      <c r="H701" s="47">
        <v>490.95992035130877</v>
      </c>
      <c r="I701" s="47">
        <v>490.95992035130877</v>
      </c>
    </row>
    <row r="702" spans="1:9" ht="15.75">
      <c r="A702" s="42"/>
      <c r="B702" s="228" t="s">
        <v>309</v>
      </c>
      <c r="C702" s="101"/>
      <c r="D702" s="388"/>
      <c r="E702" s="388"/>
      <c r="F702" s="388"/>
      <c r="G702" s="388"/>
      <c r="H702" s="388"/>
      <c r="I702" s="388"/>
    </row>
    <row r="703" spans="1:9" ht="15.75">
      <c r="A703" s="391"/>
      <c r="B703" s="392" t="s">
        <v>147</v>
      </c>
      <c r="C703" s="393"/>
      <c r="D703" s="47"/>
      <c r="E703" s="47"/>
      <c r="F703" s="47"/>
      <c r="G703" s="47"/>
      <c r="H703" s="47"/>
      <c r="I703" s="47"/>
    </row>
    <row r="704" spans="1:9" ht="15.75">
      <c r="A704" s="391"/>
      <c r="B704" s="392" t="s">
        <v>94</v>
      </c>
      <c r="C704" s="393" t="s">
        <v>90</v>
      </c>
      <c r="D704" s="47">
        <v>214147.02</v>
      </c>
      <c r="E704" s="47">
        <v>220664.5</v>
      </c>
      <c r="F704" s="47">
        <v>236313.92</v>
      </c>
      <c r="G704" s="47">
        <v>265314.34</v>
      </c>
      <c r="H704" s="47">
        <v>275748.1606837607</v>
      </c>
      <c r="I704" s="47">
        <v>275748.1606837607</v>
      </c>
    </row>
    <row r="705" spans="1:9" ht="15.75">
      <c r="A705" s="391"/>
      <c r="B705" s="392" t="s">
        <v>95</v>
      </c>
      <c r="C705" s="393" t="s">
        <v>92</v>
      </c>
      <c r="D705" s="47">
        <v>9.73</v>
      </c>
      <c r="E705" s="47">
        <v>9.84</v>
      </c>
      <c r="F705" s="47">
        <v>13.12</v>
      </c>
      <c r="G705" s="47">
        <v>10.94</v>
      </c>
      <c r="H705" s="47">
        <v>29.956390439387437</v>
      </c>
      <c r="I705" s="47">
        <v>29.956390439387437</v>
      </c>
    </row>
    <row r="706" spans="1:9" ht="15.75">
      <c r="A706" s="394"/>
      <c r="B706" s="395" t="s">
        <v>96</v>
      </c>
      <c r="C706" s="396" t="s">
        <v>92</v>
      </c>
      <c r="D706" s="178">
        <v>359.97</v>
      </c>
      <c r="E706" s="178">
        <v>401.77</v>
      </c>
      <c r="F706" s="178">
        <v>404.73</v>
      </c>
      <c r="G706" s="178">
        <v>450.45</v>
      </c>
      <c r="H706" s="47">
        <v>491.70728219678284</v>
      </c>
      <c r="I706" s="47">
        <v>491.70728219678284</v>
      </c>
    </row>
    <row r="707" spans="1:9" ht="15.75">
      <c r="A707" s="42"/>
      <c r="B707" s="228" t="s">
        <v>310</v>
      </c>
      <c r="C707" s="101"/>
      <c r="D707" s="45"/>
      <c r="E707" s="45"/>
      <c r="F707" s="45"/>
      <c r="G707" s="45"/>
      <c r="H707" s="388"/>
      <c r="I707" s="388"/>
    </row>
    <row r="708" spans="1:9" ht="15.75">
      <c r="A708" s="391"/>
      <c r="B708" s="392" t="s">
        <v>147</v>
      </c>
      <c r="C708" s="393"/>
      <c r="D708" s="47"/>
      <c r="E708" s="47"/>
      <c r="F708" s="47"/>
      <c r="G708" s="47"/>
      <c r="H708" s="47"/>
      <c r="I708" s="47"/>
    </row>
    <row r="709" spans="1:9" ht="15.75">
      <c r="A709" s="391"/>
      <c r="B709" s="392" t="s">
        <v>94</v>
      </c>
      <c r="C709" s="393" t="s">
        <v>90</v>
      </c>
      <c r="D709" s="47">
        <v>1394274.82</v>
      </c>
      <c r="E709" s="47">
        <v>1452556.47</v>
      </c>
      <c r="F709" s="47">
        <v>1409706.4</v>
      </c>
      <c r="G709" s="47">
        <v>1531377.09</v>
      </c>
      <c r="H709" s="47">
        <v>299642.7491408935</v>
      </c>
      <c r="I709" s="47">
        <v>299642.7491408935</v>
      </c>
    </row>
    <row r="710" spans="1:9" ht="15.75">
      <c r="A710" s="391"/>
      <c r="B710" s="392" t="s">
        <v>95</v>
      </c>
      <c r="C710" s="393" t="s">
        <v>92</v>
      </c>
      <c r="D710" s="47">
        <v>270.29</v>
      </c>
      <c r="E710" s="47">
        <v>287.86</v>
      </c>
      <c r="F710" s="47">
        <v>287.86</v>
      </c>
      <c r="G710" s="47">
        <v>302.25</v>
      </c>
      <c r="H710" s="47">
        <v>30.46023076923077</v>
      </c>
      <c r="I710" s="47">
        <v>30.46023076923077</v>
      </c>
    </row>
    <row r="711" spans="1:9" ht="15.75">
      <c r="A711" s="394"/>
      <c r="B711" s="395" t="s">
        <v>96</v>
      </c>
      <c r="C711" s="396" t="s">
        <v>92</v>
      </c>
      <c r="D711" s="178">
        <v>2391.8</v>
      </c>
      <c r="E711" s="178">
        <v>2498.05</v>
      </c>
      <c r="F711" s="178">
        <v>2498.05</v>
      </c>
      <c r="G711" s="178">
        <v>2703.2</v>
      </c>
      <c r="H711" s="47">
        <v>499.9773693339388</v>
      </c>
      <c r="I711" s="47">
        <v>499.9773693339388</v>
      </c>
    </row>
    <row r="712" spans="1:9" ht="15.75">
      <c r="A712" s="42"/>
      <c r="B712" s="228" t="s">
        <v>311</v>
      </c>
      <c r="C712" s="101"/>
      <c r="D712" s="388"/>
      <c r="E712" s="388"/>
      <c r="F712" s="388"/>
      <c r="G712" s="388"/>
      <c r="H712" s="388"/>
      <c r="I712" s="388"/>
    </row>
    <row r="713" spans="1:9" ht="15.75">
      <c r="A713" s="391"/>
      <c r="B713" s="392" t="s">
        <v>147</v>
      </c>
      <c r="C713" s="393"/>
      <c r="D713" s="47"/>
      <c r="E713" s="47"/>
      <c r="F713" s="47"/>
      <c r="G713" s="47"/>
      <c r="H713" s="47"/>
      <c r="I713" s="47"/>
    </row>
    <row r="714" spans="1:9" ht="15.75">
      <c r="A714" s="391"/>
      <c r="B714" s="392" t="s">
        <v>94</v>
      </c>
      <c r="C714" s="393" t="s">
        <v>90</v>
      </c>
      <c r="D714" s="47">
        <v>214147.02</v>
      </c>
      <c r="E714" s="47">
        <v>220664.5</v>
      </c>
      <c r="F714" s="47">
        <v>236313.92</v>
      </c>
      <c r="G714" s="47">
        <v>265314.34</v>
      </c>
      <c r="H714" s="47">
        <v>325865.4441856178</v>
      </c>
      <c r="I714" s="47">
        <v>325865.4441856178</v>
      </c>
    </row>
    <row r="715" spans="1:9" ht="15.75">
      <c r="A715" s="391"/>
      <c r="B715" s="392" t="s">
        <v>95</v>
      </c>
      <c r="C715" s="393" t="s">
        <v>92</v>
      </c>
      <c r="D715" s="47">
        <v>9.73</v>
      </c>
      <c r="E715" s="47">
        <v>9.84</v>
      </c>
      <c r="F715" s="47">
        <v>13.12</v>
      </c>
      <c r="G715" s="47">
        <v>10.94</v>
      </c>
      <c r="H715" s="47">
        <v>29.917910589351354</v>
      </c>
      <c r="I715" s="47">
        <v>29.917910589351354</v>
      </c>
    </row>
    <row r="716" spans="1:9" ht="16.5" thickBot="1">
      <c r="A716" s="394"/>
      <c r="B716" s="395" t="s">
        <v>96</v>
      </c>
      <c r="C716" s="396" t="s">
        <v>92</v>
      </c>
      <c r="D716" s="178">
        <v>358.84</v>
      </c>
      <c r="E716" s="178">
        <v>362.31</v>
      </c>
      <c r="F716" s="178">
        <v>118.49</v>
      </c>
      <c r="G716" s="178">
        <v>125.6</v>
      </c>
      <c r="H716" s="47">
        <v>491.0756699697069</v>
      </c>
      <c r="I716" s="47">
        <v>491.0756699697069</v>
      </c>
    </row>
    <row r="717" spans="1:9" ht="21" thickBot="1">
      <c r="A717" s="707" t="s">
        <v>437</v>
      </c>
      <c r="B717" s="708"/>
      <c r="C717" s="708"/>
      <c r="D717" s="708"/>
      <c r="E717" s="708"/>
      <c r="F717" s="708"/>
      <c r="G717" s="708"/>
      <c r="H717" s="708"/>
      <c r="I717" s="709"/>
    </row>
    <row r="718" spans="1:9" ht="15.75">
      <c r="A718" s="742" t="s">
        <v>53</v>
      </c>
      <c r="B718" s="745" t="s">
        <v>0</v>
      </c>
      <c r="C718" s="745" t="s">
        <v>83</v>
      </c>
      <c r="D718" s="745" t="s">
        <v>84</v>
      </c>
      <c r="E718" s="745"/>
      <c r="F718" s="745" t="s">
        <v>85</v>
      </c>
      <c r="G718" s="745"/>
      <c r="H718" s="745" t="s">
        <v>86</v>
      </c>
      <c r="I718" s="750"/>
    </row>
    <row r="719" spans="1:9" ht="15.75">
      <c r="A719" s="742"/>
      <c r="B719" s="745"/>
      <c r="C719" s="745"/>
      <c r="D719" s="747">
        <v>2017</v>
      </c>
      <c r="E719" s="748"/>
      <c r="F719" s="747">
        <v>2018</v>
      </c>
      <c r="G719" s="748"/>
      <c r="H719" s="747">
        <v>2019</v>
      </c>
      <c r="I719" s="749"/>
    </row>
    <row r="720" spans="1:9" ht="15.75">
      <c r="A720" s="743"/>
      <c r="B720" s="740"/>
      <c r="C720" s="740"/>
      <c r="D720" s="59" t="s">
        <v>145</v>
      </c>
      <c r="E720" s="59" t="s">
        <v>146</v>
      </c>
      <c r="F720" s="59" t="s">
        <v>145</v>
      </c>
      <c r="G720" s="59" t="s">
        <v>146</v>
      </c>
      <c r="H720" s="59" t="s">
        <v>145</v>
      </c>
      <c r="I720" s="60" t="s">
        <v>146</v>
      </c>
    </row>
    <row r="721" spans="1:9" ht="15.75">
      <c r="A721" s="42" t="s">
        <v>2</v>
      </c>
      <c r="B721" s="43" t="s">
        <v>87</v>
      </c>
      <c r="C721" s="44"/>
      <c r="D721" s="45"/>
      <c r="E721" s="45"/>
      <c r="F721" s="45"/>
      <c r="G721" s="45"/>
      <c r="H721" s="388"/>
      <c r="I721" s="324"/>
    </row>
    <row r="722" spans="1:9" ht="15.75" hidden="1">
      <c r="A722" s="61" t="s">
        <v>4</v>
      </c>
      <c r="B722" s="62" t="s">
        <v>88</v>
      </c>
      <c r="C722" s="63"/>
      <c r="D722" s="64"/>
      <c r="E722" s="64"/>
      <c r="F722" s="64"/>
      <c r="G722" s="64"/>
      <c r="H722" s="389"/>
      <c r="I722" s="390"/>
    </row>
    <row r="723" spans="1:9" ht="78.75" hidden="1">
      <c r="A723" s="61"/>
      <c r="B723" s="62" t="s">
        <v>89</v>
      </c>
      <c r="C723" s="63" t="s">
        <v>90</v>
      </c>
      <c r="D723" s="64"/>
      <c r="E723" s="64"/>
      <c r="F723" s="64"/>
      <c r="G723" s="64"/>
      <c r="H723" s="389">
        <v>309440.2402711856</v>
      </c>
      <c r="I723" s="390">
        <v>309440.2402711856</v>
      </c>
    </row>
    <row r="724" spans="1:9" ht="94.5" hidden="1">
      <c r="A724" s="61"/>
      <c r="B724" s="62" t="s">
        <v>91</v>
      </c>
      <c r="C724" s="63" t="s">
        <v>92</v>
      </c>
      <c r="D724" s="64"/>
      <c r="E724" s="64"/>
      <c r="F724" s="64"/>
      <c r="G724" s="64"/>
      <c r="H724" s="389">
        <v>20.948360137546096</v>
      </c>
      <c r="I724" s="390">
        <v>20.948360137546096</v>
      </c>
    </row>
    <row r="725" spans="1:9" ht="15.75">
      <c r="A725" s="42" t="s">
        <v>7</v>
      </c>
      <c r="B725" s="228" t="s">
        <v>308</v>
      </c>
      <c r="C725" s="101"/>
      <c r="D725" s="45"/>
      <c r="E725" s="45"/>
      <c r="F725" s="45"/>
      <c r="G725" s="45"/>
      <c r="H725" s="388"/>
      <c r="I725" s="324"/>
    </row>
    <row r="726" spans="1:9" ht="15.75">
      <c r="A726" s="391"/>
      <c r="B726" s="392" t="s">
        <v>147</v>
      </c>
      <c r="C726" s="393"/>
      <c r="D726" s="47"/>
      <c r="E726" s="47"/>
      <c r="F726" s="47"/>
      <c r="G726" s="47"/>
      <c r="H726" s="47"/>
      <c r="I726" s="51"/>
    </row>
    <row r="727" spans="1:9" ht="15.75">
      <c r="A727" s="391"/>
      <c r="B727" s="392" t="s">
        <v>94</v>
      </c>
      <c r="C727" s="393" t="s">
        <v>90</v>
      </c>
      <c r="D727" s="47">
        <v>287896.89</v>
      </c>
      <c r="E727" s="47">
        <v>310289.11</v>
      </c>
      <c r="F727" s="47">
        <v>226470.32</v>
      </c>
      <c r="G727" s="47">
        <v>299549.628</v>
      </c>
      <c r="H727" s="47">
        <v>315741.0729602712</v>
      </c>
      <c r="I727" s="47">
        <v>315741.0729602712</v>
      </c>
    </row>
    <row r="728" spans="1:9" ht="15.75">
      <c r="A728" s="391"/>
      <c r="B728" s="392" t="s">
        <v>95</v>
      </c>
      <c r="C728" s="393" t="s">
        <v>92</v>
      </c>
      <c r="D728" s="47">
        <v>22.89</v>
      </c>
      <c r="E728" s="47">
        <v>22.74</v>
      </c>
      <c r="F728" s="47">
        <v>22.74</v>
      </c>
      <c r="G728" s="47">
        <v>28.32</v>
      </c>
      <c r="H728" s="47">
        <v>29.91085875</v>
      </c>
      <c r="I728" s="47">
        <v>29.91085875</v>
      </c>
    </row>
    <row r="729" spans="1:9" ht="15.75">
      <c r="A729" s="394"/>
      <c r="B729" s="395" t="s">
        <v>96</v>
      </c>
      <c r="C729" s="396" t="s">
        <v>92</v>
      </c>
      <c r="D729" s="178">
        <v>487</v>
      </c>
      <c r="E729" s="178">
        <v>487</v>
      </c>
      <c r="F729" s="178">
        <v>373</v>
      </c>
      <c r="G729" s="178">
        <v>373</v>
      </c>
      <c r="H729" s="47">
        <v>530.8356544763087</v>
      </c>
      <c r="I729" s="47">
        <v>530.8356544763087</v>
      </c>
    </row>
    <row r="730" spans="1:9" ht="15.75">
      <c r="A730" s="42"/>
      <c r="B730" s="228" t="s">
        <v>309</v>
      </c>
      <c r="C730" s="101"/>
      <c r="D730" s="388"/>
      <c r="E730" s="388"/>
      <c r="F730" s="388"/>
      <c r="G730" s="388"/>
      <c r="H730" s="388"/>
      <c r="I730" s="388"/>
    </row>
    <row r="731" spans="1:9" ht="15.75">
      <c r="A731" s="391"/>
      <c r="B731" s="392" t="s">
        <v>147</v>
      </c>
      <c r="C731" s="393"/>
      <c r="D731" s="47"/>
      <c r="E731" s="47"/>
      <c r="F731" s="47"/>
      <c r="G731" s="47"/>
      <c r="H731" s="47"/>
      <c r="I731" s="47"/>
    </row>
    <row r="732" spans="1:9" ht="15.75">
      <c r="A732" s="391"/>
      <c r="B732" s="392" t="s">
        <v>94</v>
      </c>
      <c r="C732" s="393" t="s">
        <v>90</v>
      </c>
      <c r="D732" s="47">
        <v>214147.02</v>
      </c>
      <c r="E732" s="47">
        <v>220664.5</v>
      </c>
      <c r="F732" s="47">
        <v>236313.92</v>
      </c>
      <c r="G732" s="47">
        <v>265314.34</v>
      </c>
      <c r="H732" s="47">
        <v>275748.1606837607</v>
      </c>
      <c r="I732" s="47">
        <v>275748.1606837607</v>
      </c>
    </row>
    <row r="733" spans="1:9" ht="15.75">
      <c r="A733" s="391"/>
      <c r="B733" s="392" t="s">
        <v>95</v>
      </c>
      <c r="C733" s="393" t="s">
        <v>92</v>
      </c>
      <c r="D733" s="47">
        <v>9.73</v>
      </c>
      <c r="E733" s="47">
        <v>9.84</v>
      </c>
      <c r="F733" s="47">
        <v>13.12</v>
      </c>
      <c r="G733" s="47">
        <v>10.94</v>
      </c>
      <c r="H733" s="47">
        <v>29.956390439387437</v>
      </c>
      <c r="I733" s="47">
        <v>29.956390439387437</v>
      </c>
    </row>
    <row r="734" spans="1:9" ht="15.75">
      <c r="A734" s="394"/>
      <c r="B734" s="395" t="s">
        <v>96</v>
      </c>
      <c r="C734" s="396" t="s">
        <v>92</v>
      </c>
      <c r="D734" s="178">
        <v>359.97</v>
      </c>
      <c r="E734" s="178">
        <v>401.77</v>
      </c>
      <c r="F734" s="178">
        <v>404.73</v>
      </c>
      <c r="G734" s="178">
        <v>450.45</v>
      </c>
      <c r="H734" s="47">
        <v>531.6437170042826</v>
      </c>
      <c r="I734" s="47">
        <v>531.6437170042826</v>
      </c>
    </row>
    <row r="735" spans="1:9" ht="15.75">
      <c r="A735" s="42"/>
      <c r="B735" s="228" t="s">
        <v>310</v>
      </c>
      <c r="C735" s="101"/>
      <c r="D735" s="45"/>
      <c r="E735" s="45"/>
      <c r="F735" s="45"/>
      <c r="G735" s="45"/>
      <c r="H735" s="388"/>
      <c r="I735" s="388"/>
    </row>
    <row r="736" spans="1:9" ht="15.75">
      <c r="A736" s="391"/>
      <c r="B736" s="392" t="s">
        <v>147</v>
      </c>
      <c r="C736" s="393"/>
      <c r="D736" s="47"/>
      <c r="E736" s="47"/>
      <c r="F736" s="47"/>
      <c r="G736" s="47"/>
      <c r="H736" s="47"/>
      <c r="I736" s="47"/>
    </row>
    <row r="737" spans="1:9" ht="15.75">
      <c r="A737" s="391"/>
      <c r="B737" s="392" t="s">
        <v>94</v>
      </c>
      <c r="C737" s="393" t="s">
        <v>90</v>
      </c>
      <c r="D737" s="47">
        <v>1394274.82</v>
      </c>
      <c r="E737" s="47">
        <v>1452556.47</v>
      </c>
      <c r="F737" s="47">
        <v>1409706.4</v>
      </c>
      <c r="G737" s="47">
        <v>1531377.09</v>
      </c>
      <c r="H737" s="47">
        <v>299642.7491408935</v>
      </c>
      <c r="I737" s="47">
        <v>299642.7491408935</v>
      </c>
    </row>
    <row r="738" spans="1:9" ht="15.75">
      <c r="A738" s="391"/>
      <c r="B738" s="392" t="s">
        <v>95</v>
      </c>
      <c r="C738" s="393" t="s">
        <v>92</v>
      </c>
      <c r="D738" s="47">
        <v>270.29</v>
      </c>
      <c r="E738" s="47">
        <v>287.86</v>
      </c>
      <c r="F738" s="47">
        <v>287.86</v>
      </c>
      <c r="G738" s="47">
        <v>302.25</v>
      </c>
      <c r="H738" s="47">
        <v>30.46023076923077</v>
      </c>
      <c r="I738" s="47">
        <v>30.46023076923077</v>
      </c>
    </row>
    <row r="739" spans="1:9" ht="15.75">
      <c r="A739" s="394"/>
      <c r="B739" s="395" t="s">
        <v>96</v>
      </c>
      <c r="C739" s="396" t="s">
        <v>92</v>
      </c>
      <c r="D739" s="178">
        <v>2391.8</v>
      </c>
      <c r="E739" s="178">
        <v>2498.05</v>
      </c>
      <c r="F739" s="178">
        <v>2498.05</v>
      </c>
      <c r="G739" s="178">
        <v>2703.2</v>
      </c>
      <c r="H739" s="47">
        <v>540.5855001031696</v>
      </c>
      <c r="I739" s="47">
        <v>540.5855001031696</v>
      </c>
    </row>
    <row r="740" spans="1:9" ht="15.75">
      <c r="A740" s="42"/>
      <c r="B740" s="228" t="s">
        <v>311</v>
      </c>
      <c r="C740" s="101"/>
      <c r="D740" s="388"/>
      <c r="E740" s="388"/>
      <c r="F740" s="388"/>
      <c r="G740" s="388"/>
      <c r="H740" s="388"/>
      <c r="I740" s="388"/>
    </row>
    <row r="741" spans="1:9" ht="15.75">
      <c r="A741" s="391"/>
      <c r="B741" s="392" t="s">
        <v>147</v>
      </c>
      <c r="C741" s="393"/>
      <c r="D741" s="47"/>
      <c r="E741" s="47"/>
      <c r="F741" s="47"/>
      <c r="G741" s="47"/>
      <c r="H741" s="47"/>
      <c r="I741" s="47"/>
    </row>
    <row r="742" spans="1:9" ht="15.75">
      <c r="A742" s="391"/>
      <c r="B742" s="392" t="s">
        <v>94</v>
      </c>
      <c r="C742" s="393" t="s">
        <v>90</v>
      </c>
      <c r="D742" s="47">
        <v>214147.02</v>
      </c>
      <c r="E742" s="47">
        <v>220664.5</v>
      </c>
      <c r="F742" s="47">
        <v>236313.92</v>
      </c>
      <c r="G742" s="47">
        <v>265314.34</v>
      </c>
      <c r="H742" s="47">
        <v>325865.4441856178</v>
      </c>
      <c r="I742" s="47">
        <v>325865.4441856178</v>
      </c>
    </row>
    <row r="743" spans="1:9" ht="15.75">
      <c r="A743" s="391"/>
      <c r="B743" s="392" t="s">
        <v>95</v>
      </c>
      <c r="C743" s="393" t="s">
        <v>92</v>
      </c>
      <c r="D743" s="47">
        <v>9.73</v>
      </c>
      <c r="E743" s="47">
        <v>9.84</v>
      </c>
      <c r="F743" s="47">
        <v>13.12</v>
      </c>
      <c r="G743" s="47">
        <v>10.94</v>
      </c>
      <c r="H743" s="47">
        <v>29.917910589351354</v>
      </c>
      <c r="I743" s="47">
        <v>29.917910589351354</v>
      </c>
    </row>
    <row r="744" spans="1:9" ht="16.5" thickBot="1">
      <c r="A744" s="394"/>
      <c r="B744" s="395" t="s">
        <v>96</v>
      </c>
      <c r="C744" s="396" t="s">
        <v>92</v>
      </c>
      <c r="D744" s="178">
        <v>358.84</v>
      </c>
      <c r="E744" s="178">
        <v>362.31</v>
      </c>
      <c r="F744" s="178">
        <v>118.49</v>
      </c>
      <c r="G744" s="178">
        <v>125.6</v>
      </c>
      <c r="H744" s="47">
        <v>530.9608052714975</v>
      </c>
      <c r="I744" s="47">
        <v>530.9608052714975</v>
      </c>
    </row>
    <row r="745" spans="1:9" ht="21" thickBot="1">
      <c r="A745" s="707" t="s">
        <v>312</v>
      </c>
      <c r="B745" s="708"/>
      <c r="C745" s="708"/>
      <c r="D745" s="708"/>
      <c r="E745" s="708"/>
      <c r="F745" s="708"/>
      <c r="G745" s="708"/>
      <c r="H745" s="708"/>
      <c r="I745" s="709"/>
    </row>
    <row r="746" spans="1:9" ht="15.75">
      <c r="A746" s="742" t="s">
        <v>53</v>
      </c>
      <c r="B746" s="745" t="s">
        <v>0</v>
      </c>
      <c r="C746" s="745" t="s">
        <v>83</v>
      </c>
      <c r="D746" s="745" t="s">
        <v>84</v>
      </c>
      <c r="E746" s="745"/>
      <c r="F746" s="745" t="s">
        <v>85</v>
      </c>
      <c r="G746" s="745"/>
      <c r="H746" s="745" t="s">
        <v>86</v>
      </c>
      <c r="I746" s="750"/>
    </row>
    <row r="747" spans="1:9" ht="15.75">
      <c r="A747" s="742"/>
      <c r="B747" s="745"/>
      <c r="C747" s="745"/>
      <c r="D747" s="747">
        <v>2017</v>
      </c>
      <c r="E747" s="748"/>
      <c r="F747" s="747">
        <v>2018</v>
      </c>
      <c r="G747" s="748"/>
      <c r="H747" s="747">
        <v>2019</v>
      </c>
      <c r="I747" s="749"/>
    </row>
    <row r="748" spans="1:9" ht="15.75">
      <c r="A748" s="743"/>
      <c r="B748" s="740"/>
      <c r="C748" s="740"/>
      <c r="D748" s="59" t="s">
        <v>145</v>
      </c>
      <c r="E748" s="59" t="s">
        <v>146</v>
      </c>
      <c r="F748" s="59" t="s">
        <v>145</v>
      </c>
      <c r="G748" s="59" t="s">
        <v>146</v>
      </c>
      <c r="H748" s="59" t="s">
        <v>145</v>
      </c>
      <c r="I748" s="60" t="s">
        <v>146</v>
      </c>
    </row>
    <row r="749" spans="1:9" ht="15.75">
      <c r="A749" s="42" t="s">
        <v>2</v>
      </c>
      <c r="B749" s="43" t="s">
        <v>87</v>
      </c>
      <c r="C749" s="44"/>
      <c r="D749" s="45"/>
      <c r="E749" s="45"/>
      <c r="F749" s="45"/>
      <c r="G749" s="45"/>
      <c r="H749" s="45"/>
      <c r="I749" s="46"/>
    </row>
    <row r="750" spans="1:9" ht="15.75" hidden="1">
      <c r="A750" s="61" t="s">
        <v>4</v>
      </c>
      <c r="B750" s="62" t="s">
        <v>88</v>
      </c>
      <c r="C750" s="63"/>
      <c r="D750" s="64"/>
      <c r="E750" s="64"/>
      <c r="F750" s="64"/>
      <c r="G750" s="64"/>
      <c r="H750" s="64"/>
      <c r="I750" s="65"/>
    </row>
    <row r="751" spans="1:9" ht="78.75" hidden="1">
      <c r="A751" s="61"/>
      <c r="B751" s="62" t="s">
        <v>89</v>
      </c>
      <c r="C751" s="63" t="s">
        <v>90</v>
      </c>
      <c r="D751" s="64"/>
      <c r="E751" s="64"/>
      <c r="F751" s="64"/>
      <c r="G751" s="64"/>
      <c r="H751" s="64"/>
      <c r="I751" s="65"/>
    </row>
    <row r="752" spans="1:9" ht="94.5" hidden="1">
      <c r="A752" s="61"/>
      <c r="B752" s="62" t="s">
        <v>91</v>
      </c>
      <c r="C752" s="63" t="s">
        <v>92</v>
      </c>
      <c r="D752" s="64"/>
      <c r="E752" s="64"/>
      <c r="F752" s="64"/>
      <c r="G752" s="64"/>
      <c r="H752" s="64"/>
      <c r="I752" s="65"/>
    </row>
    <row r="753" spans="1:9" ht="15.75">
      <c r="A753" s="42" t="s">
        <v>7</v>
      </c>
      <c r="B753" s="228" t="s">
        <v>313</v>
      </c>
      <c r="C753" s="101"/>
      <c r="D753" s="45"/>
      <c r="E753" s="45"/>
      <c r="F753" s="45"/>
      <c r="G753" s="45"/>
      <c r="H753" s="45"/>
      <c r="I753" s="46"/>
    </row>
    <row r="754" spans="1:9" ht="15.75">
      <c r="A754" s="391"/>
      <c r="B754" s="392" t="s">
        <v>147</v>
      </c>
      <c r="C754" s="393"/>
      <c r="D754" s="47"/>
      <c r="E754" s="47"/>
      <c r="F754" s="47"/>
      <c r="G754" s="47"/>
      <c r="H754" s="47"/>
      <c r="I754" s="51"/>
    </row>
    <row r="755" spans="1:9" ht="15.75">
      <c r="A755" s="391"/>
      <c r="B755" s="392" t="s">
        <v>94</v>
      </c>
      <c r="C755" s="393" t="s">
        <v>90</v>
      </c>
      <c r="D755" s="47">
        <v>550293.35</v>
      </c>
      <c r="E755" s="47">
        <v>550293.35</v>
      </c>
      <c r="F755" s="47">
        <v>336312.87</v>
      </c>
      <c r="G755" s="47">
        <v>336312.87</v>
      </c>
      <c r="H755" s="47">
        <v>945148.6253084245</v>
      </c>
      <c r="I755" s="51">
        <v>945148.6253084245</v>
      </c>
    </row>
    <row r="756" spans="1:9" ht="15.75">
      <c r="A756" s="391"/>
      <c r="B756" s="392" t="s">
        <v>95</v>
      </c>
      <c r="C756" s="393" t="s">
        <v>92</v>
      </c>
      <c r="D756" s="47">
        <v>50.23</v>
      </c>
      <c r="E756" s="47">
        <v>50.23</v>
      </c>
      <c r="F756" s="47">
        <v>65.03</v>
      </c>
      <c r="G756" s="47">
        <v>65.03</v>
      </c>
      <c r="H756" s="47">
        <v>172.05628042294688</v>
      </c>
      <c r="I756" s="51">
        <v>172.05628042294688</v>
      </c>
    </row>
    <row r="757" spans="1:9" ht="15.75">
      <c r="A757" s="394"/>
      <c r="B757" s="395" t="s">
        <v>96</v>
      </c>
      <c r="C757" s="396" t="s">
        <v>92</v>
      </c>
      <c r="D757" s="178">
        <v>823.09</v>
      </c>
      <c r="E757" s="178">
        <v>823.09</v>
      </c>
      <c r="F757" s="178">
        <v>532.96</v>
      </c>
      <c r="G757" s="178">
        <v>532.96</v>
      </c>
      <c r="H757" s="178">
        <v>1023.3186524772079</v>
      </c>
      <c r="I757" s="51">
        <v>1023.3186524772079</v>
      </c>
    </row>
    <row r="758" spans="1:9" ht="15.75">
      <c r="A758" s="42"/>
      <c r="B758" s="228" t="s">
        <v>314</v>
      </c>
      <c r="C758" s="101"/>
      <c r="D758" s="388"/>
      <c r="E758" s="388"/>
      <c r="F758" s="388"/>
      <c r="G758" s="388"/>
      <c r="H758" s="388"/>
      <c r="I758" s="324"/>
    </row>
    <row r="759" spans="1:9" ht="15.75">
      <c r="A759" s="391"/>
      <c r="B759" s="392" t="s">
        <v>147</v>
      </c>
      <c r="C759" s="393"/>
      <c r="D759" s="47"/>
      <c r="E759" s="47"/>
      <c r="F759" s="47"/>
      <c r="G759" s="47"/>
      <c r="H759" s="47"/>
      <c r="I759" s="51"/>
    </row>
    <row r="760" spans="1:9" ht="15.75">
      <c r="A760" s="391"/>
      <c r="B760" s="392" t="s">
        <v>94</v>
      </c>
      <c r="C760" s="393" t="s">
        <v>90</v>
      </c>
      <c r="D760" s="47">
        <v>993777.16</v>
      </c>
      <c r="E760" s="47">
        <v>993777.16</v>
      </c>
      <c r="F760" s="47">
        <v>990248.37</v>
      </c>
      <c r="G760" s="47">
        <v>990248.37</v>
      </c>
      <c r="H760" s="47">
        <v>3009412.6262626266</v>
      </c>
      <c r="I760" s="51">
        <v>3009412.6262626266</v>
      </c>
    </row>
    <row r="761" spans="1:9" ht="15.75">
      <c r="A761" s="391"/>
      <c r="B761" s="392" t="s">
        <v>95</v>
      </c>
      <c r="C761" s="393" t="s">
        <v>92</v>
      </c>
      <c r="D761" s="47">
        <v>50.22</v>
      </c>
      <c r="E761" s="47">
        <v>50.22</v>
      </c>
      <c r="F761" s="47">
        <v>65.03</v>
      </c>
      <c r="G761" s="47">
        <v>65.03</v>
      </c>
      <c r="H761" s="47">
        <v>172.43844430689268</v>
      </c>
      <c r="I761" s="51">
        <v>172.43844430689268</v>
      </c>
    </row>
    <row r="762" spans="1:9" ht="15.75">
      <c r="A762" s="394"/>
      <c r="B762" s="395" t="s">
        <v>96</v>
      </c>
      <c r="C762" s="396" t="s">
        <v>92</v>
      </c>
      <c r="D762" s="178">
        <v>1413.37</v>
      </c>
      <c r="E762" s="178">
        <v>1413.37</v>
      </c>
      <c r="F762" s="178">
        <v>1423.34</v>
      </c>
      <c r="G762" s="178">
        <v>1423.34</v>
      </c>
      <c r="H762" s="178">
        <v>7927.482402930249</v>
      </c>
      <c r="I762" s="51">
        <v>7927.482402930249</v>
      </c>
    </row>
    <row r="763" spans="1:9" ht="15.75">
      <c r="A763" s="42"/>
      <c r="B763" s="228" t="s">
        <v>315</v>
      </c>
      <c r="C763" s="101"/>
      <c r="D763" s="388"/>
      <c r="E763" s="388"/>
      <c r="F763" s="388"/>
      <c r="G763" s="388"/>
      <c r="H763" s="388"/>
      <c r="I763" s="324"/>
    </row>
    <row r="764" spans="1:9" ht="15.75">
      <c r="A764" s="391"/>
      <c r="B764" s="392" t="s">
        <v>147</v>
      </c>
      <c r="C764" s="393"/>
      <c r="D764" s="47"/>
      <c r="E764" s="47"/>
      <c r="F764" s="47"/>
      <c r="G764" s="47"/>
      <c r="H764" s="47"/>
      <c r="I764" s="51"/>
    </row>
    <row r="765" spans="1:10" ht="15.75">
      <c r="A765" s="391"/>
      <c r="B765" s="392" t="s">
        <v>94</v>
      </c>
      <c r="C765" s="393" t="s">
        <v>90</v>
      </c>
      <c r="D765" s="47">
        <v>550293.35</v>
      </c>
      <c r="E765" s="47">
        <v>550293.35</v>
      </c>
      <c r="F765" s="47">
        <v>336312.87</v>
      </c>
      <c r="G765" s="47">
        <v>336312.87</v>
      </c>
      <c r="H765" s="47">
        <v>1251814.4957983193</v>
      </c>
      <c r="I765" s="51">
        <v>1251814.4957983193</v>
      </c>
      <c r="J765" s="397"/>
    </row>
    <row r="766" spans="1:9" ht="15.75">
      <c r="A766" s="391"/>
      <c r="B766" s="392" t="s">
        <v>95</v>
      </c>
      <c r="C766" s="393" t="s">
        <v>92</v>
      </c>
      <c r="D766" s="47">
        <v>50.23</v>
      </c>
      <c r="E766" s="47">
        <v>50.23</v>
      </c>
      <c r="F766" s="47">
        <v>65.03</v>
      </c>
      <c r="G766" s="47">
        <v>65.03</v>
      </c>
      <c r="H766" s="47">
        <v>172.15667633346337</v>
      </c>
      <c r="I766" s="51">
        <v>172.15667633346337</v>
      </c>
    </row>
    <row r="767" spans="1:9" ht="16.5" thickBot="1">
      <c r="A767" s="394"/>
      <c r="B767" s="395" t="s">
        <v>96</v>
      </c>
      <c r="C767" s="396" t="s">
        <v>92</v>
      </c>
      <c r="D767" s="178">
        <v>992.52</v>
      </c>
      <c r="E767" s="178">
        <v>992.52</v>
      </c>
      <c r="F767" s="178">
        <v>665.35</v>
      </c>
      <c r="G767" s="178">
        <v>665.35</v>
      </c>
      <c r="H767" s="178">
        <v>2384.190332681272</v>
      </c>
      <c r="I767" s="51">
        <v>2384.190332681272</v>
      </c>
    </row>
    <row r="768" spans="1:9" ht="21" thickBot="1">
      <c r="A768" s="707" t="s">
        <v>316</v>
      </c>
      <c r="B768" s="708"/>
      <c r="C768" s="708"/>
      <c r="D768" s="708"/>
      <c r="E768" s="708"/>
      <c r="F768" s="708"/>
      <c r="G768" s="708"/>
      <c r="H768" s="708"/>
      <c r="I768" s="709"/>
    </row>
    <row r="769" spans="1:9" ht="15.75">
      <c r="A769" s="741" t="s">
        <v>53</v>
      </c>
      <c r="B769" s="744" t="s">
        <v>0</v>
      </c>
      <c r="C769" s="744" t="s">
        <v>83</v>
      </c>
      <c r="D769" s="744" t="s">
        <v>84</v>
      </c>
      <c r="E769" s="744"/>
      <c r="F769" s="744" t="s">
        <v>85</v>
      </c>
      <c r="G769" s="744"/>
      <c r="H769" s="744" t="s">
        <v>86</v>
      </c>
      <c r="I769" s="746"/>
    </row>
    <row r="770" spans="1:9" ht="15.75">
      <c r="A770" s="742"/>
      <c r="B770" s="745"/>
      <c r="C770" s="745"/>
      <c r="D770" s="747">
        <v>2017</v>
      </c>
      <c r="E770" s="748"/>
      <c r="F770" s="747">
        <v>2018</v>
      </c>
      <c r="G770" s="748"/>
      <c r="H770" s="747">
        <v>2019</v>
      </c>
      <c r="I770" s="749"/>
    </row>
    <row r="771" spans="1:9" ht="15.75">
      <c r="A771" s="743"/>
      <c r="B771" s="740"/>
      <c r="C771" s="740"/>
      <c r="D771" s="59" t="s">
        <v>145</v>
      </c>
      <c r="E771" s="59" t="s">
        <v>146</v>
      </c>
      <c r="F771" s="59" t="s">
        <v>145</v>
      </c>
      <c r="G771" s="59" t="s">
        <v>146</v>
      </c>
      <c r="H771" s="59" t="s">
        <v>145</v>
      </c>
      <c r="I771" s="60" t="s">
        <v>146</v>
      </c>
    </row>
    <row r="772" spans="1:9" ht="15.75">
      <c r="A772" s="42" t="s">
        <v>2</v>
      </c>
      <c r="B772" s="43" t="s">
        <v>87</v>
      </c>
      <c r="C772" s="44"/>
      <c r="D772" s="45"/>
      <c r="E772" s="45"/>
      <c r="F772" s="45"/>
      <c r="G772" s="45"/>
      <c r="H772" s="45"/>
      <c r="I772" s="46"/>
    </row>
    <row r="773" spans="1:9" ht="15.75" hidden="1">
      <c r="A773" s="61" t="s">
        <v>4</v>
      </c>
      <c r="B773" s="62" t="s">
        <v>88</v>
      </c>
      <c r="C773" s="63"/>
      <c r="D773" s="64"/>
      <c r="E773" s="64"/>
      <c r="F773" s="64"/>
      <c r="G773" s="64"/>
      <c r="H773" s="64"/>
      <c r="I773" s="65"/>
    </row>
    <row r="774" spans="1:9" ht="78.75" hidden="1">
      <c r="A774" s="61"/>
      <c r="B774" s="62" t="s">
        <v>89</v>
      </c>
      <c r="C774" s="63" t="s">
        <v>90</v>
      </c>
      <c r="D774" s="64"/>
      <c r="E774" s="64"/>
      <c r="F774" s="64"/>
      <c r="G774" s="64"/>
      <c r="H774" s="64"/>
      <c r="I774" s="65"/>
    </row>
    <row r="775" spans="1:9" ht="94.5" hidden="1">
      <c r="A775" s="61"/>
      <c r="B775" s="62" t="s">
        <v>91</v>
      </c>
      <c r="C775" s="63" t="s">
        <v>92</v>
      </c>
      <c r="D775" s="64"/>
      <c r="E775" s="64"/>
      <c r="F775" s="64"/>
      <c r="G775" s="64"/>
      <c r="H775" s="64"/>
      <c r="I775" s="65"/>
    </row>
    <row r="776" spans="1:9" ht="15.75">
      <c r="A776" s="42" t="s">
        <v>7</v>
      </c>
      <c r="B776" s="43" t="s">
        <v>93</v>
      </c>
      <c r="C776" s="44"/>
      <c r="D776" s="388"/>
      <c r="E776" s="388"/>
      <c r="F776" s="388"/>
      <c r="G776" s="388"/>
      <c r="H776" s="388"/>
      <c r="I776" s="324"/>
    </row>
    <row r="777" spans="1:9" ht="15.75">
      <c r="A777" s="42"/>
      <c r="B777" s="43" t="s">
        <v>147</v>
      </c>
      <c r="C777" s="44"/>
      <c r="D777" s="388"/>
      <c r="E777" s="388"/>
      <c r="F777" s="388"/>
      <c r="G777" s="388"/>
      <c r="H777" s="388"/>
      <c r="I777" s="324"/>
    </row>
    <row r="778" spans="1:9" ht="15.75">
      <c r="A778" s="42"/>
      <c r="B778" s="43" t="s">
        <v>94</v>
      </c>
      <c r="C778" s="44" t="s">
        <v>90</v>
      </c>
      <c r="D778" s="47">
        <v>3714885.35</v>
      </c>
      <c r="E778" s="47">
        <v>3714885.35</v>
      </c>
      <c r="F778" s="47">
        <v>4071163.31</v>
      </c>
      <c r="G778" s="47">
        <v>4071163.31</v>
      </c>
      <c r="H778" s="47">
        <v>4977152.661064426</v>
      </c>
      <c r="I778" s="51">
        <v>4977152.661064426</v>
      </c>
    </row>
    <row r="779" spans="1:9" ht="15.75">
      <c r="A779" s="42"/>
      <c r="B779" s="43" t="s">
        <v>95</v>
      </c>
      <c r="C779" s="44" t="s">
        <v>92</v>
      </c>
      <c r="D779" s="47">
        <v>65.18</v>
      </c>
      <c r="E779" s="47">
        <v>74.94</v>
      </c>
      <c r="F779" s="47">
        <v>300.6</v>
      </c>
      <c r="G779" s="47">
        <v>312.82</v>
      </c>
      <c r="H779" s="47">
        <v>83.40666666666665</v>
      </c>
      <c r="I779" s="51">
        <v>83.40666666666665</v>
      </c>
    </row>
    <row r="780" spans="1:9" ht="16.5" thickBot="1">
      <c r="A780" s="48"/>
      <c r="B780" s="49" t="s">
        <v>96</v>
      </c>
      <c r="C780" s="50" t="s">
        <v>92</v>
      </c>
      <c r="D780" s="55">
        <v>6352.33</v>
      </c>
      <c r="E780" s="55">
        <v>6362.09</v>
      </c>
      <c r="F780" s="55">
        <v>6771.04</v>
      </c>
      <c r="G780" s="55">
        <v>6783.26</v>
      </c>
      <c r="H780" s="55">
        <v>7980.48888888889</v>
      </c>
      <c r="I780" s="56">
        <v>7980.48888888889</v>
      </c>
    </row>
    <row r="781" spans="1:9" ht="21" thickBot="1">
      <c r="A781" s="707" t="s">
        <v>439</v>
      </c>
      <c r="B781" s="708"/>
      <c r="C781" s="708"/>
      <c r="D781" s="708"/>
      <c r="E781" s="708"/>
      <c r="F781" s="708"/>
      <c r="G781" s="708"/>
      <c r="H781" s="708"/>
      <c r="I781" s="709"/>
    </row>
    <row r="782" spans="1:9" ht="15.75">
      <c r="A782" s="741" t="s">
        <v>53</v>
      </c>
      <c r="B782" s="744" t="s">
        <v>0</v>
      </c>
      <c r="C782" s="744" t="s">
        <v>83</v>
      </c>
      <c r="D782" s="744" t="s">
        <v>84</v>
      </c>
      <c r="E782" s="744"/>
      <c r="F782" s="744" t="s">
        <v>85</v>
      </c>
      <c r="G782" s="744"/>
      <c r="H782" s="744" t="s">
        <v>86</v>
      </c>
      <c r="I782" s="746"/>
    </row>
    <row r="783" spans="1:9" ht="15.75">
      <c r="A783" s="742"/>
      <c r="B783" s="745"/>
      <c r="C783" s="745"/>
      <c r="D783" s="747">
        <v>2017</v>
      </c>
      <c r="E783" s="748"/>
      <c r="F783" s="747">
        <v>2018</v>
      </c>
      <c r="G783" s="748"/>
      <c r="H783" s="747">
        <v>2019</v>
      </c>
      <c r="I783" s="749"/>
    </row>
    <row r="784" spans="1:9" ht="15.75">
      <c r="A784" s="743"/>
      <c r="B784" s="740"/>
      <c r="C784" s="740"/>
      <c r="D784" s="59" t="s">
        <v>145</v>
      </c>
      <c r="E784" s="59" t="s">
        <v>146</v>
      </c>
      <c r="F784" s="59" t="s">
        <v>145</v>
      </c>
      <c r="G784" s="59" t="s">
        <v>146</v>
      </c>
      <c r="H784" s="59" t="s">
        <v>145</v>
      </c>
      <c r="I784" s="60" t="s">
        <v>146</v>
      </c>
    </row>
    <row r="785" spans="1:9" ht="15.75">
      <c r="A785" s="42" t="s">
        <v>2</v>
      </c>
      <c r="B785" s="43" t="s">
        <v>87</v>
      </c>
      <c r="C785" s="44"/>
      <c r="D785" s="45"/>
      <c r="E785" s="45"/>
      <c r="F785" s="45"/>
      <c r="G785" s="45"/>
      <c r="H785" s="45"/>
      <c r="I785" s="46"/>
    </row>
    <row r="786" spans="1:9" ht="15.75" hidden="1">
      <c r="A786" s="61" t="s">
        <v>4</v>
      </c>
      <c r="B786" s="62" t="s">
        <v>88</v>
      </c>
      <c r="C786" s="63"/>
      <c r="D786" s="64"/>
      <c r="E786" s="64"/>
      <c r="F786" s="64"/>
      <c r="G786" s="64"/>
      <c r="H786" s="64"/>
      <c r="I786" s="65"/>
    </row>
    <row r="787" spans="1:9" ht="78.75" hidden="1">
      <c r="A787" s="61"/>
      <c r="B787" s="62" t="s">
        <v>89</v>
      </c>
      <c r="C787" s="63" t="s">
        <v>90</v>
      </c>
      <c r="D787" s="64"/>
      <c r="E787" s="64"/>
      <c r="F787" s="64"/>
      <c r="G787" s="64"/>
      <c r="H787" s="64"/>
      <c r="I787" s="65"/>
    </row>
    <row r="788" spans="1:9" ht="94.5" hidden="1">
      <c r="A788" s="61"/>
      <c r="B788" s="62" t="s">
        <v>91</v>
      </c>
      <c r="C788" s="63" t="s">
        <v>92</v>
      </c>
      <c r="D788" s="64"/>
      <c r="E788" s="64"/>
      <c r="F788" s="64"/>
      <c r="G788" s="64"/>
      <c r="H788" s="64"/>
      <c r="I788" s="65"/>
    </row>
    <row r="789" spans="1:9" ht="15.75">
      <c r="A789" s="42" t="s">
        <v>7</v>
      </c>
      <c r="B789" s="43" t="s">
        <v>93</v>
      </c>
      <c r="C789" s="44"/>
      <c r="D789" s="388"/>
      <c r="E789" s="388"/>
      <c r="F789" s="388"/>
      <c r="G789" s="388"/>
      <c r="H789" s="388"/>
      <c r="I789" s="324"/>
    </row>
    <row r="790" spans="1:9" ht="15.75">
      <c r="A790" s="42"/>
      <c r="B790" s="228" t="s">
        <v>440</v>
      </c>
      <c r="C790" s="44"/>
      <c r="D790" s="388"/>
      <c r="E790" s="388"/>
      <c r="F790" s="388"/>
      <c r="G790" s="388"/>
      <c r="H790" s="388"/>
      <c r="I790" s="324"/>
    </row>
    <row r="791" spans="1:9" ht="15.75">
      <c r="A791" s="42"/>
      <c r="B791" s="43" t="s">
        <v>147</v>
      </c>
      <c r="C791" s="44"/>
      <c r="D791" s="388"/>
      <c r="E791" s="388"/>
      <c r="F791" s="388"/>
      <c r="G791" s="388"/>
      <c r="H791" s="388"/>
      <c r="I791" s="324"/>
    </row>
    <row r="792" spans="1:9" ht="15.75">
      <c r="A792" s="42"/>
      <c r="B792" s="43" t="s">
        <v>94</v>
      </c>
      <c r="C792" s="44" t="s">
        <v>90</v>
      </c>
      <c r="D792" s="47">
        <v>3714885.35</v>
      </c>
      <c r="E792" s="47">
        <v>3714885.35</v>
      </c>
      <c r="F792" s="47">
        <v>4071163.31</v>
      </c>
      <c r="G792" s="47">
        <v>4071163.31</v>
      </c>
      <c r="H792" s="47">
        <v>4977152.661064426</v>
      </c>
      <c r="I792" s="51">
        <v>4977152.661064426</v>
      </c>
    </row>
    <row r="793" spans="1:9" ht="15.75">
      <c r="A793" s="42"/>
      <c r="B793" s="43" t="s">
        <v>95</v>
      </c>
      <c r="C793" s="44" t="s">
        <v>92</v>
      </c>
      <c r="D793" s="47">
        <v>65.18</v>
      </c>
      <c r="E793" s="47">
        <v>74.94</v>
      </c>
      <c r="F793" s="47">
        <v>300.6</v>
      </c>
      <c r="G793" s="47">
        <v>312.82</v>
      </c>
      <c r="H793" s="47">
        <v>83.41</v>
      </c>
      <c r="I793" s="51">
        <v>83.41</v>
      </c>
    </row>
    <row r="794" spans="1:9" ht="15.75">
      <c r="A794" s="175"/>
      <c r="B794" s="176" t="s">
        <v>96</v>
      </c>
      <c r="C794" s="177" t="s">
        <v>92</v>
      </c>
      <c r="D794" s="178">
        <v>6352.33</v>
      </c>
      <c r="E794" s="178">
        <v>6362.09</v>
      </c>
      <c r="F794" s="178">
        <v>6771.04</v>
      </c>
      <c r="G794" s="178">
        <v>6783.26</v>
      </c>
      <c r="H794" s="178">
        <v>7980.49</v>
      </c>
      <c r="I794" s="51">
        <v>7980.49</v>
      </c>
    </row>
    <row r="795" spans="1:9" ht="15.75">
      <c r="A795" s="42"/>
      <c r="B795" s="228" t="s">
        <v>441</v>
      </c>
      <c r="C795" s="101"/>
      <c r="D795" s="388"/>
      <c r="E795" s="388"/>
      <c r="F795" s="388"/>
      <c r="G795" s="388"/>
      <c r="H795" s="388"/>
      <c r="I795" s="388"/>
    </row>
    <row r="796" spans="1:9" ht="15.75">
      <c r="A796" s="391"/>
      <c r="B796" s="392" t="s">
        <v>147</v>
      </c>
      <c r="C796" s="393"/>
      <c r="D796" s="47"/>
      <c r="E796" s="47"/>
      <c r="F796" s="47"/>
      <c r="G796" s="47"/>
      <c r="H796" s="47"/>
      <c r="I796" s="47"/>
    </row>
    <row r="797" spans="1:9" ht="15.75">
      <c r="A797" s="391"/>
      <c r="B797" s="392" t="s">
        <v>94</v>
      </c>
      <c r="C797" s="393" t="s">
        <v>90</v>
      </c>
      <c r="D797" s="47"/>
      <c r="E797" s="47"/>
      <c r="F797" s="47"/>
      <c r="G797" s="47"/>
      <c r="H797" s="47">
        <v>3073986.11</v>
      </c>
      <c r="I797" s="47">
        <v>3073986.11</v>
      </c>
    </row>
    <row r="798" spans="1:9" ht="15.75">
      <c r="A798" s="391"/>
      <c r="B798" s="392" t="s">
        <v>95</v>
      </c>
      <c r="C798" s="393" t="s">
        <v>92</v>
      </c>
      <c r="D798" s="47"/>
      <c r="E798" s="47"/>
      <c r="F798" s="47"/>
      <c r="G798" s="47"/>
      <c r="H798" s="47">
        <v>81.01</v>
      </c>
      <c r="I798" s="47">
        <v>81.01</v>
      </c>
    </row>
    <row r="799" spans="1:9" ht="15.75">
      <c r="A799" s="394"/>
      <c r="B799" s="395" t="s">
        <v>96</v>
      </c>
      <c r="C799" s="396" t="s">
        <v>92</v>
      </c>
      <c r="D799" s="178"/>
      <c r="E799" s="178"/>
      <c r="F799" s="178"/>
      <c r="G799" s="178"/>
      <c r="H799" s="47">
        <v>4644.45</v>
      </c>
      <c r="I799" s="47">
        <v>4644.45</v>
      </c>
    </row>
  </sheetData>
  <sheetProtection password="C6A3" sheet="1"/>
  <mergeCells count="416">
    <mergeCell ref="A314:I314"/>
    <mergeCell ref="A315:A317"/>
    <mergeCell ref="B315:B317"/>
    <mergeCell ref="C315:C317"/>
    <mergeCell ref="D315:E315"/>
    <mergeCell ref="F315:G315"/>
    <mergeCell ref="H315:I315"/>
    <mergeCell ref="D316:E316"/>
    <mergeCell ref="F316:G316"/>
    <mergeCell ref="H316:I316"/>
    <mergeCell ref="A188:I188"/>
    <mergeCell ref="A189:A191"/>
    <mergeCell ref="B189:B191"/>
    <mergeCell ref="C189:C191"/>
    <mergeCell ref="D189:E189"/>
    <mergeCell ref="F189:G189"/>
    <mergeCell ref="H189:I189"/>
    <mergeCell ref="D190:E190"/>
    <mergeCell ref="F190:G190"/>
    <mergeCell ref="H190:I190"/>
    <mergeCell ref="A162:I162"/>
    <mergeCell ref="A163:A165"/>
    <mergeCell ref="B163:B165"/>
    <mergeCell ref="C163:C165"/>
    <mergeCell ref="D163:E163"/>
    <mergeCell ref="F163:G163"/>
    <mergeCell ref="H163:I163"/>
    <mergeCell ref="D164:E164"/>
    <mergeCell ref="F164:G164"/>
    <mergeCell ref="H164:I164"/>
    <mergeCell ref="B137:B139"/>
    <mergeCell ref="C137:C139"/>
    <mergeCell ref="D137:E137"/>
    <mergeCell ref="F137:G137"/>
    <mergeCell ref="H137:I137"/>
    <mergeCell ref="D138:E138"/>
    <mergeCell ref="F138:G138"/>
    <mergeCell ref="H138:I138"/>
    <mergeCell ref="A103:I103"/>
    <mergeCell ref="A104:A106"/>
    <mergeCell ref="B104:B106"/>
    <mergeCell ref="C104:C106"/>
    <mergeCell ref="D104:E104"/>
    <mergeCell ref="F104:G104"/>
    <mergeCell ref="H104:I104"/>
    <mergeCell ref="D105:E105"/>
    <mergeCell ref="F105:G105"/>
    <mergeCell ref="H105:I105"/>
    <mergeCell ref="A73:I73"/>
    <mergeCell ref="A74:A76"/>
    <mergeCell ref="B74:B76"/>
    <mergeCell ref="C74:C76"/>
    <mergeCell ref="D74:E74"/>
    <mergeCell ref="F74:G74"/>
    <mergeCell ref="H74:I74"/>
    <mergeCell ref="D75:E75"/>
    <mergeCell ref="F75:G75"/>
    <mergeCell ref="H75:I75"/>
    <mergeCell ref="A301:I301"/>
    <mergeCell ref="A302:A304"/>
    <mergeCell ref="B302:B304"/>
    <mergeCell ref="C302:C304"/>
    <mergeCell ref="D302:E302"/>
    <mergeCell ref="F302:G302"/>
    <mergeCell ref="H302:I302"/>
    <mergeCell ref="D303:E303"/>
    <mergeCell ref="F303:G303"/>
    <mergeCell ref="H303:I303"/>
    <mergeCell ref="C229:C231"/>
    <mergeCell ref="D229:E229"/>
    <mergeCell ref="F229:G229"/>
    <mergeCell ref="H229:I229"/>
    <mergeCell ref="D230:E230"/>
    <mergeCell ref="F230:G230"/>
    <mergeCell ref="H230:I230"/>
    <mergeCell ref="H589:I589"/>
    <mergeCell ref="H576:I576"/>
    <mergeCell ref="A587:I587"/>
    <mergeCell ref="A588:A590"/>
    <mergeCell ref="B588:B590"/>
    <mergeCell ref="C588:C590"/>
    <mergeCell ref="D588:E588"/>
    <mergeCell ref="F588:G588"/>
    <mergeCell ref="H588:I588"/>
    <mergeCell ref="D589:E589"/>
    <mergeCell ref="F589:G589"/>
    <mergeCell ref="A573:I573"/>
    <mergeCell ref="A574:I574"/>
    <mergeCell ref="A575:A577"/>
    <mergeCell ref="B575:B577"/>
    <mergeCell ref="C575:C577"/>
    <mergeCell ref="D575:E575"/>
    <mergeCell ref="F575:G575"/>
    <mergeCell ref="H575:I575"/>
    <mergeCell ref="D576:E576"/>
    <mergeCell ref="F576:G576"/>
    <mergeCell ref="D177:E177"/>
    <mergeCell ref="F177:G177"/>
    <mergeCell ref="H177:I177"/>
    <mergeCell ref="H150:I150"/>
    <mergeCell ref="D151:E151"/>
    <mergeCell ref="F151:G151"/>
    <mergeCell ref="H151:I151"/>
    <mergeCell ref="A175:I175"/>
    <mergeCell ref="A176:A178"/>
    <mergeCell ref="F176:G176"/>
    <mergeCell ref="H124:I124"/>
    <mergeCell ref="D125:E125"/>
    <mergeCell ref="F125:G125"/>
    <mergeCell ref="H125:I125"/>
    <mergeCell ref="A149:I149"/>
    <mergeCell ref="A150:A152"/>
    <mergeCell ref="H176:I176"/>
    <mergeCell ref="A136:I136"/>
    <mergeCell ref="A137:A139"/>
    <mergeCell ref="H289:I289"/>
    <mergeCell ref="D290:E290"/>
    <mergeCell ref="H276:I276"/>
    <mergeCell ref="D277:E277"/>
    <mergeCell ref="H290:I290"/>
    <mergeCell ref="H277:I277"/>
    <mergeCell ref="F290:G290"/>
    <mergeCell ref="A288:I288"/>
    <mergeCell ref="A289:A291"/>
    <mergeCell ref="B289:B291"/>
    <mergeCell ref="C289:C291"/>
    <mergeCell ref="D289:E289"/>
    <mergeCell ref="F289:G289"/>
    <mergeCell ref="B150:B152"/>
    <mergeCell ref="C150:C152"/>
    <mergeCell ref="D150:E150"/>
    <mergeCell ref="F150:G150"/>
    <mergeCell ref="B176:B178"/>
    <mergeCell ref="C176:C178"/>
    <mergeCell ref="D176:E176"/>
    <mergeCell ref="A274:I274"/>
    <mergeCell ref="A275:I275"/>
    <mergeCell ref="A276:A278"/>
    <mergeCell ref="B276:B278"/>
    <mergeCell ref="C276:C278"/>
    <mergeCell ref="F277:G277"/>
    <mergeCell ref="A93:I93"/>
    <mergeCell ref="A94:A96"/>
    <mergeCell ref="B94:B96"/>
    <mergeCell ref="A123:I123"/>
    <mergeCell ref="A124:A126"/>
    <mergeCell ref="B124:B126"/>
    <mergeCell ref="C124:C126"/>
    <mergeCell ref="F94:G94"/>
    <mergeCell ref="H94:I94"/>
    <mergeCell ref="H95:I95"/>
    <mergeCell ref="A63:I63"/>
    <mergeCell ref="A64:A66"/>
    <mergeCell ref="B64:B66"/>
    <mergeCell ref="D276:E276"/>
    <mergeCell ref="F276:G276"/>
    <mergeCell ref="F64:G64"/>
    <mergeCell ref="H64:I64"/>
    <mergeCell ref="D124:E124"/>
    <mergeCell ref="F124:G124"/>
    <mergeCell ref="H65:I65"/>
    <mergeCell ref="A35:I35"/>
    <mergeCell ref="A36:I36"/>
    <mergeCell ref="A37:A39"/>
    <mergeCell ref="C94:C96"/>
    <mergeCell ref="D94:E94"/>
    <mergeCell ref="D37:E37"/>
    <mergeCell ref="F37:G37"/>
    <mergeCell ref="D95:E95"/>
    <mergeCell ref="F95:G95"/>
    <mergeCell ref="A62:I62"/>
    <mergeCell ref="B37:B39"/>
    <mergeCell ref="C37:C39"/>
    <mergeCell ref="D7:E7"/>
    <mergeCell ref="F7:G7"/>
    <mergeCell ref="H37:I37"/>
    <mergeCell ref="D38:E38"/>
    <mergeCell ref="F38:G38"/>
    <mergeCell ref="A22:I22"/>
    <mergeCell ref="A23:A25"/>
    <mergeCell ref="B23:B25"/>
    <mergeCell ref="A4:I4"/>
    <mergeCell ref="A5:I5"/>
    <mergeCell ref="D24:E24"/>
    <mergeCell ref="A6:A8"/>
    <mergeCell ref="F24:G24"/>
    <mergeCell ref="H24:I24"/>
    <mergeCell ref="B6:B8"/>
    <mergeCell ref="F23:G23"/>
    <mergeCell ref="H23:I23"/>
    <mergeCell ref="H7:I7"/>
    <mergeCell ref="D204:E204"/>
    <mergeCell ref="F204:G204"/>
    <mergeCell ref="C23:C25"/>
    <mergeCell ref="D23:E23"/>
    <mergeCell ref="C64:C66"/>
    <mergeCell ref="D64:E64"/>
    <mergeCell ref="D65:E65"/>
    <mergeCell ref="F65:G65"/>
    <mergeCell ref="H38:I38"/>
    <mergeCell ref="A1:I1"/>
    <mergeCell ref="A2:I2"/>
    <mergeCell ref="A3:I3"/>
    <mergeCell ref="F6:G6"/>
    <mergeCell ref="H6:I6"/>
    <mergeCell ref="D216:E216"/>
    <mergeCell ref="F216:G216"/>
    <mergeCell ref="C6:C8"/>
    <mergeCell ref="D6:E6"/>
    <mergeCell ref="H216:I216"/>
    <mergeCell ref="A201:I201"/>
    <mergeCell ref="A202:I202"/>
    <mergeCell ref="A203:A205"/>
    <mergeCell ref="B203:B205"/>
    <mergeCell ref="C203:C205"/>
    <mergeCell ref="D203:E203"/>
    <mergeCell ref="F203:G203"/>
    <mergeCell ref="H203:I203"/>
    <mergeCell ref="A254:I254"/>
    <mergeCell ref="D243:E243"/>
    <mergeCell ref="F243:G243"/>
    <mergeCell ref="H204:I204"/>
    <mergeCell ref="A215:I215"/>
    <mergeCell ref="A216:A218"/>
    <mergeCell ref="B216:B218"/>
    <mergeCell ref="C216:C218"/>
    <mergeCell ref="D217:E217"/>
    <mergeCell ref="F217:G217"/>
    <mergeCell ref="H217:I217"/>
    <mergeCell ref="A241:I241"/>
    <mergeCell ref="A242:A244"/>
    <mergeCell ref="B242:B244"/>
    <mergeCell ref="C242:C244"/>
    <mergeCell ref="D242:E242"/>
    <mergeCell ref="F242:G242"/>
    <mergeCell ref="A228:I228"/>
    <mergeCell ref="A229:A231"/>
    <mergeCell ref="B229:B231"/>
    <mergeCell ref="A256:A258"/>
    <mergeCell ref="B256:B258"/>
    <mergeCell ref="C256:C258"/>
    <mergeCell ref="D256:E256"/>
    <mergeCell ref="H256:I256"/>
    <mergeCell ref="D257:E257"/>
    <mergeCell ref="F257:G257"/>
    <mergeCell ref="H257:I257"/>
    <mergeCell ref="H243:I243"/>
    <mergeCell ref="A452:I452"/>
    <mergeCell ref="A327:I327"/>
    <mergeCell ref="A328:I328"/>
    <mergeCell ref="A329:A331"/>
    <mergeCell ref="B329:B331"/>
    <mergeCell ref="C329:C331"/>
    <mergeCell ref="D329:E329"/>
    <mergeCell ref="A255:I255"/>
    <mergeCell ref="F256:G256"/>
    <mergeCell ref="A49:I49"/>
    <mergeCell ref="A50:A52"/>
    <mergeCell ref="B50:B52"/>
    <mergeCell ref="C50:C52"/>
    <mergeCell ref="D50:E50"/>
    <mergeCell ref="F50:G50"/>
    <mergeCell ref="H50:I50"/>
    <mergeCell ref="D51:E51"/>
    <mergeCell ref="D603:E603"/>
    <mergeCell ref="F603:G603"/>
    <mergeCell ref="F51:G51"/>
    <mergeCell ref="H51:I51"/>
    <mergeCell ref="F329:G329"/>
    <mergeCell ref="H329:I329"/>
    <mergeCell ref="D330:E330"/>
    <mergeCell ref="F330:G330"/>
    <mergeCell ref="H330:I330"/>
    <mergeCell ref="H242:I242"/>
    <mergeCell ref="D639:E639"/>
    <mergeCell ref="F639:G639"/>
    <mergeCell ref="A600:I600"/>
    <mergeCell ref="A601:I601"/>
    <mergeCell ref="A602:A604"/>
    <mergeCell ref="B602:B604"/>
    <mergeCell ref="C602:C604"/>
    <mergeCell ref="D602:E602"/>
    <mergeCell ref="F602:G602"/>
    <mergeCell ref="H602:I602"/>
    <mergeCell ref="D665:E665"/>
    <mergeCell ref="F665:G665"/>
    <mergeCell ref="H603:I603"/>
    <mergeCell ref="A637:I637"/>
    <mergeCell ref="A638:A640"/>
    <mergeCell ref="B638:B640"/>
    <mergeCell ref="C638:C640"/>
    <mergeCell ref="D638:E638"/>
    <mergeCell ref="F638:G638"/>
    <mergeCell ref="H638:I638"/>
    <mergeCell ref="D691:E691"/>
    <mergeCell ref="F691:G691"/>
    <mergeCell ref="H639:I639"/>
    <mergeCell ref="A663:I663"/>
    <mergeCell ref="A664:A666"/>
    <mergeCell ref="B664:B666"/>
    <mergeCell ref="C664:C666"/>
    <mergeCell ref="D664:E664"/>
    <mergeCell ref="F664:G664"/>
    <mergeCell ref="H664:I664"/>
    <mergeCell ref="D747:E747"/>
    <mergeCell ref="F747:G747"/>
    <mergeCell ref="H665:I665"/>
    <mergeCell ref="A689:I689"/>
    <mergeCell ref="A690:A692"/>
    <mergeCell ref="B690:B692"/>
    <mergeCell ref="C690:C692"/>
    <mergeCell ref="D690:E690"/>
    <mergeCell ref="F690:G690"/>
    <mergeCell ref="H690:I690"/>
    <mergeCell ref="D770:E770"/>
    <mergeCell ref="F770:G770"/>
    <mergeCell ref="H691:I691"/>
    <mergeCell ref="A745:I745"/>
    <mergeCell ref="A746:A748"/>
    <mergeCell ref="B746:B748"/>
    <mergeCell ref="C746:C748"/>
    <mergeCell ref="D746:E746"/>
    <mergeCell ref="F746:G746"/>
    <mergeCell ref="H746:I746"/>
    <mergeCell ref="H621:I621"/>
    <mergeCell ref="H770:I770"/>
    <mergeCell ref="H747:I747"/>
    <mergeCell ref="A768:I768"/>
    <mergeCell ref="A769:A771"/>
    <mergeCell ref="B769:B771"/>
    <mergeCell ref="C769:C771"/>
    <mergeCell ref="D769:E769"/>
    <mergeCell ref="F769:G769"/>
    <mergeCell ref="H769:I769"/>
    <mergeCell ref="H652:I652"/>
    <mergeCell ref="A619:I619"/>
    <mergeCell ref="A620:A622"/>
    <mergeCell ref="B620:B622"/>
    <mergeCell ref="C620:C622"/>
    <mergeCell ref="D620:E620"/>
    <mergeCell ref="F620:G620"/>
    <mergeCell ref="H620:I620"/>
    <mergeCell ref="D621:E621"/>
    <mergeCell ref="F621:G621"/>
    <mergeCell ref="H678:I678"/>
    <mergeCell ref="A650:I650"/>
    <mergeCell ref="A651:A653"/>
    <mergeCell ref="B651:B653"/>
    <mergeCell ref="C651:C653"/>
    <mergeCell ref="D651:E651"/>
    <mergeCell ref="F651:G651"/>
    <mergeCell ref="H651:I651"/>
    <mergeCell ref="D652:E652"/>
    <mergeCell ref="F652:G652"/>
    <mergeCell ref="H719:I719"/>
    <mergeCell ref="A676:I676"/>
    <mergeCell ref="A677:A679"/>
    <mergeCell ref="B677:B679"/>
    <mergeCell ref="C677:C679"/>
    <mergeCell ref="D677:E677"/>
    <mergeCell ref="F677:G677"/>
    <mergeCell ref="H677:I677"/>
    <mergeCell ref="D678:E678"/>
    <mergeCell ref="F678:G678"/>
    <mergeCell ref="H783:I783"/>
    <mergeCell ref="A717:I717"/>
    <mergeCell ref="A718:A720"/>
    <mergeCell ref="B718:B720"/>
    <mergeCell ref="C718:C720"/>
    <mergeCell ref="D718:E718"/>
    <mergeCell ref="F718:G718"/>
    <mergeCell ref="H718:I718"/>
    <mergeCell ref="D719:E719"/>
    <mergeCell ref="F719:G719"/>
    <mergeCell ref="H85:I85"/>
    <mergeCell ref="A781:I781"/>
    <mergeCell ref="A782:A784"/>
    <mergeCell ref="B782:B784"/>
    <mergeCell ref="C782:C784"/>
    <mergeCell ref="D782:E782"/>
    <mergeCell ref="F782:G782"/>
    <mergeCell ref="H782:I782"/>
    <mergeCell ref="D783:E783"/>
    <mergeCell ref="F783:G783"/>
    <mergeCell ref="H115:I115"/>
    <mergeCell ref="A83:I83"/>
    <mergeCell ref="A84:A86"/>
    <mergeCell ref="B84:B86"/>
    <mergeCell ref="C84:C86"/>
    <mergeCell ref="D84:E84"/>
    <mergeCell ref="F84:G84"/>
    <mergeCell ref="H84:I84"/>
    <mergeCell ref="D85:E85"/>
    <mergeCell ref="F85:G85"/>
    <mergeCell ref="H455:I455"/>
    <mergeCell ref="A113:I113"/>
    <mergeCell ref="A114:A116"/>
    <mergeCell ref="B114:B116"/>
    <mergeCell ref="C114:C116"/>
    <mergeCell ref="D114:E114"/>
    <mergeCell ref="F114:G114"/>
    <mergeCell ref="H114:I114"/>
    <mergeCell ref="D115:E115"/>
    <mergeCell ref="F115:G115"/>
    <mergeCell ref="A572:I572"/>
    <mergeCell ref="A453:I453"/>
    <mergeCell ref="A454:A456"/>
    <mergeCell ref="B454:B456"/>
    <mergeCell ref="C454:C456"/>
    <mergeCell ref="D454:E454"/>
    <mergeCell ref="F454:G454"/>
    <mergeCell ref="H454:I454"/>
    <mergeCell ref="D455:E455"/>
    <mergeCell ref="F455:G455"/>
  </mergeCells>
  <printOptions/>
  <pageMargins left="0.7" right="0.7" top="0.75" bottom="0.75" header="0.3" footer="0.3"/>
  <pageSetup horizontalDpi="600" verticalDpi="600" orientation="portrait" paperSize="9" scale="30" r:id="rId1"/>
</worksheet>
</file>

<file path=xl/worksheets/sheet4.xml><?xml version="1.0" encoding="utf-8"?>
<worksheet xmlns="http://schemas.openxmlformats.org/spreadsheetml/2006/main" xmlns:r="http://schemas.openxmlformats.org/officeDocument/2006/relationships">
  <dimension ref="A1:M1165"/>
  <sheetViews>
    <sheetView view="pageBreakPreview" zoomScale="85" zoomScaleNormal="55" zoomScaleSheetLayoutView="85" workbookViewId="0" topLeftCell="A1">
      <pane ySplit="2" topLeftCell="A3" activePane="bottomLeft" state="frozen"/>
      <selection pane="topLeft" activeCell="A1" sqref="A1"/>
      <selection pane="bottomLeft" activeCell="G16" sqref="G16"/>
    </sheetView>
  </sheetViews>
  <sheetFormatPr defaultColWidth="9.00390625" defaultRowHeight="12.75"/>
  <cols>
    <col min="1" max="1" width="6.625" style="0" customWidth="1"/>
    <col min="2" max="2" width="111.375" style="0" customWidth="1"/>
    <col min="3" max="3" width="24.375" style="0" customWidth="1"/>
    <col min="4" max="4" width="23.375" style="0" customWidth="1"/>
    <col min="5" max="5" width="26.75390625" style="0" customWidth="1"/>
    <col min="6" max="10" width="23.375" style="0" customWidth="1"/>
    <col min="11" max="11" width="3.875" style="0" customWidth="1"/>
    <col min="12" max="12" width="56.875" style="0" customWidth="1"/>
    <col min="13" max="13" width="54.375" style="0" customWidth="1"/>
  </cols>
  <sheetData>
    <row r="1" spans="1:13" ht="66" customHeight="1" thickBot="1">
      <c r="A1" s="713" t="s">
        <v>336</v>
      </c>
      <c r="B1" s="714"/>
      <c r="C1" s="714"/>
      <c r="D1" s="714"/>
      <c r="E1" s="714"/>
      <c r="F1" s="714"/>
      <c r="G1" s="714"/>
      <c r="H1" s="714"/>
      <c r="I1" s="714"/>
      <c r="J1" s="715"/>
      <c r="K1" s="1"/>
      <c r="L1" s="417" t="s">
        <v>65</v>
      </c>
      <c r="M1" s="2" t="s">
        <v>67</v>
      </c>
    </row>
    <row r="2" spans="1:13" ht="69" customHeight="1" thickBot="1">
      <c r="A2" s="794" t="s">
        <v>63</v>
      </c>
      <c r="B2" s="795"/>
      <c r="C2" s="795"/>
      <c r="D2" s="795"/>
      <c r="E2" s="795"/>
      <c r="F2" s="795"/>
      <c r="G2" s="795"/>
      <c r="H2" s="795"/>
      <c r="I2" s="795"/>
      <c r="J2" s="796"/>
      <c r="K2" s="1"/>
      <c r="L2" s="418" t="s">
        <v>66</v>
      </c>
      <c r="M2" s="418" t="s">
        <v>68</v>
      </c>
    </row>
    <row r="3" spans="1:13" ht="21" thickBot="1">
      <c r="A3" s="794"/>
      <c r="B3" s="795"/>
      <c r="C3" s="795"/>
      <c r="D3" s="795"/>
      <c r="E3" s="795"/>
      <c r="F3" s="795"/>
      <c r="G3" s="795"/>
      <c r="H3" s="795"/>
      <c r="I3" s="795"/>
      <c r="J3" s="796"/>
      <c r="K3" s="1"/>
      <c r="L3" s="419"/>
      <c r="M3" s="419"/>
    </row>
    <row r="4" spans="1:13" ht="21" thickBot="1">
      <c r="A4" s="797"/>
      <c r="B4" s="798"/>
      <c r="C4" s="798"/>
      <c r="D4" s="798"/>
      <c r="E4" s="798"/>
      <c r="F4" s="798"/>
      <c r="G4" s="798"/>
      <c r="H4" s="798"/>
      <c r="I4" s="798"/>
      <c r="J4" s="799"/>
      <c r="K4" s="1"/>
      <c r="L4" s="1"/>
      <c r="M4" s="1"/>
    </row>
    <row r="5" spans="1:13" ht="21" thickBot="1">
      <c r="A5" s="704" t="s">
        <v>213</v>
      </c>
      <c r="B5" s="719"/>
      <c r="C5" s="719"/>
      <c r="D5" s="719"/>
      <c r="E5" s="719"/>
      <c r="F5" s="719"/>
      <c r="G5" s="719"/>
      <c r="H5" s="719"/>
      <c r="I5" s="719"/>
      <c r="J5" s="720"/>
      <c r="K5" s="1"/>
      <c r="L5" s="1"/>
      <c r="M5" s="1"/>
    </row>
    <row r="6" spans="1:13" ht="21" thickBot="1">
      <c r="A6" s="721" t="s">
        <v>329</v>
      </c>
      <c r="B6" s="722"/>
      <c r="C6" s="722"/>
      <c r="D6" s="722"/>
      <c r="E6" s="722"/>
      <c r="F6" s="722"/>
      <c r="G6" s="722"/>
      <c r="H6" s="722"/>
      <c r="I6" s="722"/>
      <c r="J6" s="723"/>
      <c r="K6" s="1"/>
      <c r="L6" s="1"/>
      <c r="M6" s="1"/>
    </row>
    <row r="7" spans="1:13" ht="79.5" thickBot="1">
      <c r="A7" s="9" t="s">
        <v>53</v>
      </c>
      <c r="B7" s="10" t="s">
        <v>0</v>
      </c>
      <c r="C7" s="10" t="s">
        <v>1</v>
      </c>
      <c r="D7" s="10" t="s">
        <v>55</v>
      </c>
      <c r="E7" s="420" t="s">
        <v>134</v>
      </c>
      <c r="F7" s="800" t="s">
        <v>54</v>
      </c>
      <c r="G7" s="801"/>
      <c r="H7" s="801"/>
      <c r="I7" s="801"/>
      <c r="J7" s="802"/>
      <c r="K7" s="1"/>
      <c r="L7" s="1"/>
      <c r="M7" s="1"/>
    </row>
    <row r="8" spans="1:13" ht="16.5" thickBot="1">
      <c r="A8" s="9"/>
      <c r="B8" s="10"/>
      <c r="C8" s="10"/>
      <c r="D8" s="10">
        <v>2017</v>
      </c>
      <c r="E8" s="420">
        <v>2018</v>
      </c>
      <c r="F8" s="420">
        <v>2019</v>
      </c>
      <c r="G8" s="420">
        <v>2020</v>
      </c>
      <c r="H8" s="420">
        <v>2021</v>
      </c>
      <c r="I8" s="420">
        <v>2022</v>
      </c>
      <c r="J8" s="420">
        <v>2023</v>
      </c>
      <c r="K8" s="1"/>
      <c r="L8" s="1"/>
      <c r="M8" s="1"/>
    </row>
    <row r="9" spans="1:13" ht="15.75">
      <c r="A9" s="219" t="s">
        <v>2</v>
      </c>
      <c r="B9" s="220" t="s">
        <v>3</v>
      </c>
      <c r="C9" s="221"/>
      <c r="D9" s="153"/>
      <c r="E9" s="421"/>
      <c r="F9" s="422"/>
      <c r="G9" s="153"/>
      <c r="H9" s="153"/>
      <c r="I9" s="153"/>
      <c r="J9" s="154"/>
      <c r="K9" s="1"/>
      <c r="L9" s="1"/>
      <c r="M9" s="1"/>
    </row>
    <row r="10" spans="1:13" ht="15.75">
      <c r="A10" s="12" t="s">
        <v>4</v>
      </c>
      <c r="B10" s="13" t="s">
        <v>5</v>
      </c>
      <c r="C10" s="14" t="s">
        <v>6</v>
      </c>
      <c r="D10" s="153"/>
      <c r="E10" s="421"/>
      <c r="F10" s="422">
        <v>63994.14057412</v>
      </c>
      <c r="G10" s="153">
        <f>G25</f>
        <v>63333.994608284804</v>
      </c>
      <c r="H10" s="153">
        <f>H25</f>
        <v>64466.35184381619</v>
      </c>
      <c r="I10" s="153">
        <f>I25</f>
        <v>65644.00336876884</v>
      </c>
      <c r="J10" s="154">
        <f>J25</f>
        <v>66868.76095471959</v>
      </c>
      <c r="K10" s="1"/>
      <c r="L10" s="1"/>
      <c r="M10" s="1"/>
    </row>
    <row r="11" spans="1:13" ht="15.75">
      <c r="A11" s="12" t="s">
        <v>7</v>
      </c>
      <c r="B11" s="13" t="s">
        <v>8</v>
      </c>
      <c r="C11" s="14" t="s">
        <v>6</v>
      </c>
      <c r="D11" s="153"/>
      <c r="E11" s="421"/>
      <c r="F11" s="422"/>
      <c r="G11" s="153"/>
      <c r="H11" s="153"/>
      <c r="I11" s="153"/>
      <c r="J11" s="154"/>
      <c r="K11" s="1"/>
      <c r="L11" s="1"/>
      <c r="M11" s="1"/>
    </row>
    <row r="12" spans="1:13" ht="15.75">
      <c r="A12" s="12" t="s">
        <v>9</v>
      </c>
      <c r="B12" s="13" t="s">
        <v>10</v>
      </c>
      <c r="C12" s="14" t="s">
        <v>6</v>
      </c>
      <c r="D12" s="153"/>
      <c r="E12" s="421"/>
      <c r="F12" s="422"/>
      <c r="G12" s="153"/>
      <c r="H12" s="153"/>
      <c r="I12" s="153"/>
      <c r="J12" s="154"/>
      <c r="K12" s="1"/>
      <c r="L12" s="1"/>
      <c r="M12" s="1"/>
    </row>
    <row r="13" spans="1:13" ht="15.75">
      <c r="A13" s="12" t="s">
        <v>11</v>
      </c>
      <c r="B13" s="13" t="s">
        <v>12</v>
      </c>
      <c r="C13" s="14" t="s">
        <v>6</v>
      </c>
      <c r="D13" s="153">
        <v>-48727.91761000001</v>
      </c>
      <c r="E13" s="421">
        <v>26634.22</v>
      </c>
      <c r="F13" s="422"/>
      <c r="G13" s="153"/>
      <c r="H13" s="153"/>
      <c r="I13" s="153"/>
      <c r="J13" s="154"/>
      <c r="K13" s="1"/>
      <c r="L13" s="1"/>
      <c r="M13" s="1"/>
    </row>
    <row r="14" spans="1:13" ht="15.75">
      <c r="A14" s="12" t="s">
        <v>13</v>
      </c>
      <c r="B14" s="13" t="s">
        <v>14</v>
      </c>
      <c r="C14" s="14"/>
      <c r="D14" s="153"/>
      <c r="E14" s="421"/>
      <c r="F14" s="422"/>
      <c r="G14" s="153"/>
      <c r="H14" s="153"/>
      <c r="I14" s="153"/>
      <c r="J14" s="154"/>
      <c r="K14" s="1"/>
      <c r="L14" s="1"/>
      <c r="M14" s="1"/>
    </row>
    <row r="15" spans="1:13" ht="47.25">
      <c r="A15" s="12" t="s">
        <v>15</v>
      </c>
      <c r="B15" s="13" t="s">
        <v>59</v>
      </c>
      <c r="C15" s="14" t="s">
        <v>16</v>
      </c>
      <c r="D15" s="153"/>
      <c r="E15" s="421"/>
      <c r="F15" s="422"/>
      <c r="G15" s="153"/>
      <c r="H15" s="153"/>
      <c r="I15" s="153"/>
      <c r="J15" s="154"/>
      <c r="K15" s="1"/>
      <c r="L15" s="1"/>
      <c r="M15" s="1"/>
    </row>
    <row r="16" spans="1:13" ht="31.5">
      <c r="A16" s="12" t="s">
        <v>17</v>
      </c>
      <c r="B16" s="13" t="s">
        <v>58</v>
      </c>
      <c r="C16" s="14"/>
      <c r="D16" s="89"/>
      <c r="E16" s="358"/>
      <c r="F16" s="423"/>
      <c r="G16" s="89"/>
      <c r="H16" s="89"/>
      <c r="I16" s="89"/>
      <c r="J16" s="117"/>
      <c r="K16" s="1"/>
      <c r="L16" s="1"/>
      <c r="M16" s="1"/>
    </row>
    <row r="17" spans="1:10" ht="18.75">
      <c r="A17" s="12" t="s">
        <v>18</v>
      </c>
      <c r="B17" s="13" t="s">
        <v>135</v>
      </c>
      <c r="C17" s="14" t="s">
        <v>19</v>
      </c>
      <c r="D17" s="89"/>
      <c r="E17" s="358"/>
      <c r="F17" s="423"/>
      <c r="G17" s="89"/>
      <c r="H17" s="89"/>
      <c r="I17" s="89"/>
      <c r="J17" s="117"/>
    </row>
    <row r="18" spans="1:10" ht="18.75">
      <c r="A18" s="12" t="s">
        <v>20</v>
      </c>
      <c r="B18" s="13" t="s">
        <v>136</v>
      </c>
      <c r="C18" s="14" t="s">
        <v>21</v>
      </c>
      <c r="D18" s="89"/>
      <c r="E18" s="358"/>
      <c r="F18" s="423"/>
      <c r="G18" s="89"/>
      <c r="H18" s="89"/>
      <c r="I18" s="89"/>
      <c r="J18" s="117"/>
    </row>
    <row r="19" spans="1:10" ht="18.75">
      <c r="A19" s="17" t="s">
        <v>22</v>
      </c>
      <c r="B19" s="18" t="s">
        <v>137</v>
      </c>
      <c r="C19" s="19" t="s">
        <v>19</v>
      </c>
      <c r="D19" s="113">
        <v>3.6684098934550997</v>
      </c>
      <c r="E19" s="424">
        <v>3.7951</v>
      </c>
      <c r="F19" s="425">
        <v>3.874623224597486</v>
      </c>
      <c r="G19" s="113">
        <v>3.874623224597486</v>
      </c>
      <c r="H19" s="113">
        <v>3.874623224597486</v>
      </c>
      <c r="I19" s="113">
        <v>3.874623224597486</v>
      </c>
      <c r="J19" s="114">
        <v>3.874623224597486</v>
      </c>
    </row>
    <row r="20" spans="1:10" ht="34.5">
      <c r="A20" s="12" t="s">
        <v>56</v>
      </c>
      <c r="B20" s="13" t="s">
        <v>138</v>
      </c>
      <c r="C20" s="14" t="s">
        <v>57</v>
      </c>
      <c r="D20" s="115">
        <v>24101.453</v>
      </c>
      <c r="E20" s="426">
        <v>24901.58</v>
      </c>
      <c r="F20" s="427">
        <v>25373.821999999996</v>
      </c>
      <c r="G20" s="115">
        <v>25373.821999999996</v>
      </c>
      <c r="H20" s="115">
        <v>25373.821999999996</v>
      </c>
      <c r="I20" s="115">
        <v>25373.821999999996</v>
      </c>
      <c r="J20" s="116">
        <v>25373.821999999996</v>
      </c>
    </row>
    <row r="21" spans="1:10" ht="18.75">
      <c r="A21" s="12" t="s">
        <v>24</v>
      </c>
      <c r="B21" s="13" t="s">
        <v>139</v>
      </c>
      <c r="C21" s="14" t="s">
        <v>23</v>
      </c>
      <c r="D21" s="89"/>
      <c r="E21" s="358"/>
      <c r="F21" s="423"/>
      <c r="G21" s="89"/>
      <c r="H21" s="89"/>
      <c r="I21" s="89"/>
      <c r="J21" s="117"/>
    </row>
    <row r="22" spans="1:10" ht="79.5" thickBot="1">
      <c r="A22" s="12" t="s">
        <v>25</v>
      </c>
      <c r="B22" s="13" t="s">
        <v>153</v>
      </c>
      <c r="C22" s="14" t="s">
        <v>16</v>
      </c>
      <c r="D22" s="372" t="s">
        <v>330</v>
      </c>
      <c r="E22" s="428" t="s">
        <v>331</v>
      </c>
      <c r="F22" s="803" t="s">
        <v>332</v>
      </c>
      <c r="G22" s="804"/>
      <c r="H22" s="805"/>
      <c r="I22" s="805"/>
      <c r="J22" s="806"/>
    </row>
    <row r="23" spans="1:10" ht="19.5" thickBot="1">
      <c r="A23" s="12" t="s">
        <v>26</v>
      </c>
      <c r="B23" s="13" t="s">
        <v>154</v>
      </c>
      <c r="C23" s="14"/>
      <c r="D23" s="429"/>
      <c r="E23" s="807" t="s">
        <v>333</v>
      </c>
      <c r="F23" s="808"/>
      <c r="G23" s="809"/>
      <c r="H23" s="430"/>
      <c r="I23" s="431"/>
      <c r="J23" s="432"/>
    </row>
    <row r="24" spans="1:10" ht="34.5">
      <c r="A24" s="12" t="s">
        <v>27</v>
      </c>
      <c r="B24" s="13" t="s">
        <v>140</v>
      </c>
      <c r="C24" s="14" t="s">
        <v>21</v>
      </c>
      <c r="D24" s="89"/>
      <c r="E24" s="433"/>
      <c r="F24" s="434"/>
      <c r="G24" s="435"/>
      <c r="H24" s="435"/>
      <c r="I24" s="435"/>
      <c r="J24" s="436"/>
    </row>
    <row r="25" spans="1:10" ht="15.75">
      <c r="A25" s="12" t="s">
        <v>28</v>
      </c>
      <c r="B25" s="13" t="s">
        <v>29</v>
      </c>
      <c r="C25" s="14" t="s">
        <v>6</v>
      </c>
      <c r="D25" s="89">
        <v>48727.91761000001</v>
      </c>
      <c r="E25" s="358">
        <v>26634.22</v>
      </c>
      <c r="F25" s="423">
        <v>63994.14057412</v>
      </c>
      <c r="G25" s="89">
        <f>F26*1.04+F31</f>
        <v>63333.994608284804</v>
      </c>
      <c r="H25" s="89">
        <f>G26*1.04+G31</f>
        <v>64466.35184381619</v>
      </c>
      <c r="I25" s="89">
        <f>H26*1.04+H31</f>
        <v>65644.00336876884</v>
      </c>
      <c r="J25" s="117">
        <f>I26*1.04+I31</f>
        <v>66868.76095471959</v>
      </c>
    </row>
    <row r="26" spans="1:10" ht="50.25">
      <c r="A26" s="12" t="s">
        <v>30</v>
      </c>
      <c r="B26" s="13" t="s">
        <v>155</v>
      </c>
      <c r="C26" s="14" t="s">
        <v>6</v>
      </c>
      <c r="D26" s="89">
        <v>16955.424250000004</v>
      </c>
      <c r="E26" s="358">
        <v>5865.090000000001</v>
      </c>
      <c r="F26" s="423">
        <v>27220.12585412</v>
      </c>
      <c r="G26" s="89">
        <f>F26*1.04</f>
        <v>28308.9308882848</v>
      </c>
      <c r="H26" s="89">
        <f>G26*1.04</f>
        <v>29441.288123816194</v>
      </c>
      <c r="I26" s="89">
        <f>H26*1.04</f>
        <v>30618.939648768843</v>
      </c>
      <c r="J26" s="117">
        <f>I26*1.04</f>
        <v>31843.6972347196</v>
      </c>
    </row>
    <row r="27" spans="1:10" ht="15.75">
      <c r="A27" s="12"/>
      <c r="B27" s="13" t="s">
        <v>60</v>
      </c>
      <c r="C27" s="14"/>
      <c r="D27" s="89"/>
      <c r="E27" s="358"/>
      <c r="F27" s="423"/>
      <c r="G27" s="89"/>
      <c r="H27" s="89"/>
      <c r="I27" s="89"/>
      <c r="J27" s="117"/>
    </row>
    <row r="28" spans="1:10" ht="15.75">
      <c r="A28" s="12"/>
      <c r="B28" s="13" t="s">
        <v>31</v>
      </c>
      <c r="C28" s="14"/>
      <c r="D28" s="89">
        <v>5136.322520000001</v>
      </c>
      <c r="E28" s="358">
        <v>4081.08</v>
      </c>
      <c r="F28" s="423">
        <v>5201.09</v>
      </c>
      <c r="G28" s="89">
        <f>F28*1.04</f>
        <v>5409.1336</v>
      </c>
      <c r="H28" s="89">
        <f>G28*1.04</f>
        <v>5625.498944</v>
      </c>
      <c r="I28" s="89">
        <f>H28*1.04</f>
        <v>5850.5189017600005</v>
      </c>
      <c r="J28" s="117">
        <f>I28*1.04</f>
        <v>6084.539657830401</v>
      </c>
    </row>
    <row r="29" spans="1:10" ht="15.75">
      <c r="A29" s="12"/>
      <c r="B29" s="13" t="s">
        <v>32</v>
      </c>
      <c r="C29" s="14"/>
      <c r="D29" s="89">
        <v>5555.750950000001</v>
      </c>
      <c r="E29" s="358"/>
      <c r="F29" s="423">
        <v>3812.753319232</v>
      </c>
      <c r="G29" s="89">
        <f aca="true" t="shared" si="0" ref="G29:J30">F29*1.04</f>
        <v>3965.2634520012803</v>
      </c>
      <c r="H29" s="89">
        <f t="shared" si="0"/>
        <v>4123.873990081332</v>
      </c>
      <c r="I29" s="89">
        <f t="shared" si="0"/>
        <v>4288.828949684585</v>
      </c>
      <c r="J29" s="117">
        <f t="shared" si="0"/>
        <v>4460.382107671968</v>
      </c>
    </row>
    <row r="30" spans="1:10" ht="15.75">
      <c r="A30" s="12"/>
      <c r="B30" s="13" t="s">
        <v>33</v>
      </c>
      <c r="C30" s="14"/>
      <c r="D30" s="89">
        <v>2913.0004499999995</v>
      </c>
      <c r="E30" s="358">
        <v>1346.38</v>
      </c>
      <c r="F30" s="423">
        <v>2450.2915091200002</v>
      </c>
      <c r="G30" s="89">
        <f t="shared" si="0"/>
        <v>2548.3031694848005</v>
      </c>
      <c r="H30" s="89">
        <f t="shared" si="0"/>
        <v>2650.2352962641926</v>
      </c>
      <c r="I30" s="89">
        <f t="shared" si="0"/>
        <v>2756.24470811476</v>
      </c>
      <c r="J30" s="117">
        <f t="shared" si="0"/>
        <v>2866.4944964393508</v>
      </c>
    </row>
    <row r="31" spans="1:10" ht="18.75">
      <c r="A31" s="12" t="s">
        <v>34</v>
      </c>
      <c r="B31" s="13" t="s">
        <v>142</v>
      </c>
      <c r="C31" s="14" t="s">
        <v>6</v>
      </c>
      <c r="D31" s="89">
        <v>31772.493360000008</v>
      </c>
      <c r="E31" s="358">
        <v>20769.12</v>
      </c>
      <c r="F31" s="423">
        <f>F25-F26-F32</f>
        <v>35025.06372</v>
      </c>
      <c r="G31" s="89">
        <v>35025.06372</v>
      </c>
      <c r="H31" s="89">
        <v>35025.06372</v>
      </c>
      <c r="I31" s="89">
        <v>35025.06372</v>
      </c>
      <c r="J31" s="117">
        <v>35025.06372</v>
      </c>
    </row>
    <row r="32" spans="1:10" ht="31.5">
      <c r="A32" s="12" t="s">
        <v>35</v>
      </c>
      <c r="B32" s="13" t="s">
        <v>61</v>
      </c>
      <c r="C32" s="14" t="s">
        <v>6</v>
      </c>
      <c r="D32" s="89"/>
      <c r="E32" s="358"/>
      <c r="F32" s="423">
        <v>1748.951</v>
      </c>
      <c r="G32" s="89">
        <v>0</v>
      </c>
      <c r="H32" s="89">
        <v>0</v>
      </c>
      <c r="I32" s="89">
        <v>0</v>
      </c>
      <c r="J32" s="117">
        <v>0</v>
      </c>
    </row>
    <row r="33" spans="1:10" ht="31.5">
      <c r="A33" s="12" t="s">
        <v>36</v>
      </c>
      <c r="B33" s="13" t="s">
        <v>64</v>
      </c>
      <c r="C33" s="14" t="s">
        <v>6</v>
      </c>
      <c r="D33" s="89"/>
      <c r="E33" s="358"/>
      <c r="F33" s="423"/>
      <c r="G33" s="89"/>
      <c r="H33" s="89"/>
      <c r="I33" s="89"/>
      <c r="J33" s="117"/>
    </row>
    <row r="34" spans="1:10" ht="15.75">
      <c r="A34" s="12" t="s">
        <v>37</v>
      </c>
      <c r="B34" s="13" t="s">
        <v>38</v>
      </c>
      <c r="C34" s="14"/>
      <c r="D34" s="89" t="s">
        <v>334</v>
      </c>
      <c r="E34" s="358" t="s">
        <v>334</v>
      </c>
      <c r="F34" s="423" t="s">
        <v>334</v>
      </c>
      <c r="G34" s="89" t="s">
        <v>334</v>
      </c>
      <c r="H34" s="89" t="s">
        <v>334</v>
      </c>
      <c r="I34" s="89" t="s">
        <v>334</v>
      </c>
      <c r="J34" s="117" t="s">
        <v>334</v>
      </c>
    </row>
    <row r="35" spans="1:10" ht="15.75">
      <c r="A35" s="12"/>
      <c r="B35" s="20" t="s">
        <v>39</v>
      </c>
      <c r="C35" s="14"/>
      <c r="D35" s="89"/>
      <c r="E35" s="358"/>
      <c r="F35" s="423"/>
      <c r="G35" s="89"/>
      <c r="H35" s="89"/>
      <c r="I35" s="89"/>
      <c r="J35" s="117"/>
    </row>
    <row r="36" spans="1:10" ht="18.75">
      <c r="A36" s="12"/>
      <c r="B36" s="13" t="s">
        <v>143</v>
      </c>
      <c r="C36" s="14" t="s">
        <v>40</v>
      </c>
      <c r="D36" s="89">
        <v>691.27</v>
      </c>
      <c r="E36" s="358">
        <v>652.73</v>
      </c>
      <c r="F36" s="423">
        <v>684.9455</v>
      </c>
      <c r="G36" s="89">
        <v>684.9455</v>
      </c>
      <c r="H36" s="89">
        <v>684.9455</v>
      </c>
      <c r="I36" s="89">
        <v>684.9455</v>
      </c>
      <c r="J36" s="117">
        <v>684.9455</v>
      </c>
    </row>
    <row r="37" spans="1:10" ht="18.75">
      <c r="A37" s="12"/>
      <c r="B37" s="13" t="s">
        <v>144</v>
      </c>
      <c r="C37" s="14" t="s">
        <v>41</v>
      </c>
      <c r="D37" s="89">
        <v>24.527933007363266</v>
      </c>
      <c r="E37" s="358">
        <v>8.985476383803412</v>
      </c>
      <c r="F37" s="423">
        <f>F26/F36</f>
        <v>39.74057184713236</v>
      </c>
      <c r="G37" s="89">
        <f>G26/G36</f>
        <v>41.330194721017655</v>
      </c>
      <c r="H37" s="89">
        <f>H26/H36</f>
        <v>42.983402509858365</v>
      </c>
      <c r="I37" s="89">
        <f>I26/I36</f>
        <v>44.7027386102527</v>
      </c>
      <c r="J37" s="117">
        <f>J26/J36</f>
        <v>46.490848154662814</v>
      </c>
    </row>
    <row r="38" spans="1:10" ht="15.75">
      <c r="A38" s="12" t="s">
        <v>42</v>
      </c>
      <c r="B38" s="13" t="s">
        <v>43</v>
      </c>
      <c r="C38" s="14"/>
      <c r="D38" s="89"/>
      <c r="E38" s="358"/>
      <c r="F38" s="423"/>
      <c r="G38" s="89"/>
      <c r="H38" s="89"/>
      <c r="I38" s="89"/>
      <c r="J38" s="117"/>
    </row>
    <row r="39" spans="1:10" ht="15.75">
      <c r="A39" s="12" t="s">
        <v>44</v>
      </c>
      <c r="B39" s="13" t="s">
        <v>45</v>
      </c>
      <c r="C39" s="14" t="s">
        <v>46</v>
      </c>
      <c r="D39" s="89">
        <v>8.4</v>
      </c>
      <c r="E39" s="358">
        <v>10.78</v>
      </c>
      <c r="F39" s="423">
        <v>8.4</v>
      </c>
      <c r="G39" s="89">
        <v>8.4</v>
      </c>
      <c r="H39" s="89">
        <v>8.4</v>
      </c>
      <c r="I39" s="89">
        <v>8.4</v>
      </c>
      <c r="J39" s="117">
        <v>8.4</v>
      </c>
    </row>
    <row r="40" spans="1:10" ht="31.5">
      <c r="A40" s="12" t="s">
        <v>47</v>
      </c>
      <c r="B40" s="13" t="s">
        <v>48</v>
      </c>
      <c r="C40" s="14" t="s">
        <v>62</v>
      </c>
      <c r="D40" s="89">
        <v>47843.35317460317</v>
      </c>
      <c r="E40" s="358">
        <v>37280.53494124923</v>
      </c>
      <c r="F40" s="423">
        <f>F28*1000/F39/12</f>
        <v>51598.11507936508</v>
      </c>
      <c r="G40" s="89">
        <f>G28*1000/G39/12</f>
        <v>53662.03968253968</v>
      </c>
      <c r="H40" s="89">
        <f>H28*1000/H39/12</f>
        <v>55808.521269841265</v>
      </c>
      <c r="I40" s="89">
        <f>I28*1000/I39/12</f>
        <v>58040.86212063493</v>
      </c>
      <c r="J40" s="117">
        <f>J28*1000/J39/12</f>
        <v>60362.49660546032</v>
      </c>
    </row>
    <row r="41" spans="1:10" ht="15.75">
      <c r="A41" s="12" t="s">
        <v>49</v>
      </c>
      <c r="B41" s="13" t="s">
        <v>50</v>
      </c>
      <c r="C41" s="14"/>
      <c r="D41" s="14"/>
      <c r="E41" s="437"/>
      <c r="F41" s="438"/>
      <c r="G41" s="89"/>
      <c r="H41" s="89"/>
      <c r="I41" s="89"/>
      <c r="J41" s="439"/>
    </row>
    <row r="42" spans="1:10" ht="15.75">
      <c r="A42" s="12"/>
      <c r="B42" s="20" t="s">
        <v>39</v>
      </c>
      <c r="C42" s="14"/>
      <c r="D42" s="89"/>
      <c r="E42" s="358"/>
      <c r="F42" s="423"/>
      <c r="G42" s="89"/>
      <c r="H42" s="89"/>
      <c r="I42" s="89"/>
      <c r="J42" s="117"/>
    </row>
    <row r="43" spans="1:10" ht="15.75">
      <c r="A43" s="12"/>
      <c r="B43" s="13" t="s">
        <v>51</v>
      </c>
      <c r="C43" s="14" t="s">
        <v>6</v>
      </c>
      <c r="D43" s="89">
        <v>1000</v>
      </c>
      <c r="E43" s="358">
        <v>1000</v>
      </c>
      <c r="F43" s="423">
        <v>1000</v>
      </c>
      <c r="G43" s="89">
        <v>1000</v>
      </c>
      <c r="H43" s="89">
        <v>1000</v>
      </c>
      <c r="I43" s="89">
        <v>1000</v>
      </c>
      <c r="J43" s="117">
        <v>1000</v>
      </c>
    </row>
    <row r="44" spans="1:10" ht="16.5" thickBot="1">
      <c r="A44" s="21"/>
      <c r="B44" s="22" t="s">
        <v>52</v>
      </c>
      <c r="C44" s="23" t="s">
        <v>6</v>
      </c>
      <c r="D44" s="96"/>
      <c r="E44" s="361"/>
      <c r="F44" s="440"/>
      <c r="G44" s="96"/>
      <c r="H44" s="96"/>
      <c r="I44" s="96"/>
      <c r="J44" s="131"/>
    </row>
    <row r="45" spans="1:10" ht="20.25" hidden="1">
      <c r="A45" s="810" t="s">
        <v>337</v>
      </c>
      <c r="B45" s="811"/>
      <c r="C45" s="811"/>
      <c r="D45" s="811"/>
      <c r="E45" s="811"/>
      <c r="F45" s="812"/>
      <c r="G45" s="812"/>
      <c r="H45" s="812"/>
      <c r="I45" s="812"/>
      <c r="J45" s="813"/>
    </row>
    <row r="46" spans="1:10" ht="79.5" hidden="1" thickBot="1">
      <c r="A46" s="441" t="s">
        <v>53</v>
      </c>
      <c r="B46" s="442" t="s">
        <v>0</v>
      </c>
      <c r="C46" s="442" t="s">
        <v>1</v>
      </c>
      <c r="D46" s="442" t="s">
        <v>55</v>
      </c>
      <c r="E46" s="442" t="s">
        <v>134</v>
      </c>
      <c r="F46" s="443"/>
      <c r="G46" s="443"/>
      <c r="H46" s="443"/>
      <c r="I46" s="443"/>
      <c r="J46" s="444" t="s">
        <v>54</v>
      </c>
    </row>
    <row r="47" spans="1:10" ht="16.5" hidden="1" thickBot="1">
      <c r="A47" s="441"/>
      <c r="B47" s="442"/>
      <c r="C47" s="442"/>
      <c r="D47" s="442">
        <v>2015</v>
      </c>
      <c r="E47" s="442">
        <v>2016</v>
      </c>
      <c r="F47" s="443"/>
      <c r="G47" s="443"/>
      <c r="H47" s="443"/>
      <c r="I47" s="443"/>
      <c r="J47" s="444">
        <v>2017</v>
      </c>
    </row>
    <row r="48" spans="1:10" ht="15.75" hidden="1">
      <c r="A48" s="445" t="s">
        <v>2</v>
      </c>
      <c r="B48" s="446" t="s">
        <v>3</v>
      </c>
      <c r="C48" s="447"/>
      <c r="D48" s="448"/>
      <c r="E48" s="448"/>
      <c r="F48" s="449"/>
      <c r="G48" s="449"/>
      <c r="H48" s="449"/>
      <c r="I48" s="449"/>
      <c r="J48" s="450"/>
    </row>
    <row r="49" spans="1:10" ht="15.75" hidden="1">
      <c r="A49" s="451" t="s">
        <v>4</v>
      </c>
      <c r="B49" s="452" t="s">
        <v>5</v>
      </c>
      <c r="C49" s="453" t="s">
        <v>6</v>
      </c>
      <c r="D49" s="448">
        <v>19320724</v>
      </c>
      <c r="E49" s="448">
        <v>21186779</v>
      </c>
      <c r="F49" s="449"/>
      <c r="G49" s="449"/>
      <c r="H49" s="449"/>
      <c r="I49" s="449"/>
      <c r="J49" s="450">
        <v>21186779</v>
      </c>
    </row>
    <row r="50" spans="1:10" ht="15.75" hidden="1">
      <c r="A50" s="451" t="s">
        <v>7</v>
      </c>
      <c r="B50" s="452" t="s">
        <v>8</v>
      </c>
      <c r="C50" s="453" t="s">
        <v>6</v>
      </c>
      <c r="D50" s="448">
        <v>-125009</v>
      </c>
      <c r="E50" s="448">
        <v>-577015</v>
      </c>
      <c r="F50" s="449"/>
      <c r="G50" s="449"/>
      <c r="H50" s="449"/>
      <c r="I50" s="449"/>
      <c r="J50" s="450">
        <v>-577015</v>
      </c>
    </row>
    <row r="51" spans="1:10" ht="15.75" hidden="1">
      <c r="A51" s="451" t="s">
        <v>9</v>
      </c>
      <c r="B51" s="452" t="s">
        <v>10</v>
      </c>
      <c r="C51" s="453" t="s">
        <v>6</v>
      </c>
      <c r="D51" s="448">
        <v>489095</v>
      </c>
      <c r="E51" s="448">
        <v>30582</v>
      </c>
      <c r="F51" s="449"/>
      <c r="G51" s="449"/>
      <c r="H51" s="449"/>
      <c r="I51" s="449"/>
      <c r="J51" s="450">
        <v>30582</v>
      </c>
    </row>
    <row r="52" spans="1:10" ht="15.75" hidden="1">
      <c r="A52" s="451" t="s">
        <v>11</v>
      </c>
      <c r="B52" s="452" t="s">
        <v>12</v>
      </c>
      <c r="C52" s="453" t="s">
        <v>6</v>
      </c>
      <c r="D52" s="448">
        <v>154125</v>
      </c>
      <c r="E52" s="448">
        <v>-283437</v>
      </c>
      <c r="F52" s="449"/>
      <c r="G52" s="449"/>
      <c r="H52" s="449"/>
      <c r="I52" s="449"/>
      <c r="J52" s="450">
        <v>-283437</v>
      </c>
    </row>
    <row r="53" spans="1:10" ht="15.75" hidden="1">
      <c r="A53" s="451" t="s">
        <v>13</v>
      </c>
      <c r="B53" s="452" t="s">
        <v>14</v>
      </c>
      <c r="C53" s="453"/>
      <c r="D53" s="448"/>
      <c r="E53" s="448"/>
      <c r="F53" s="449"/>
      <c r="G53" s="449"/>
      <c r="H53" s="449"/>
      <c r="I53" s="449"/>
      <c r="J53" s="450"/>
    </row>
    <row r="54" spans="1:10" ht="47.25" hidden="1">
      <c r="A54" s="451" t="s">
        <v>15</v>
      </c>
      <c r="B54" s="452" t="s">
        <v>59</v>
      </c>
      <c r="C54" s="453" t="s">
        <v>16</v>
      </c>
      <c r="D54" s="448">
        <v>-0.6470202669423776</v>
      </c>
      <c r="E54" s="448"/>
      <c r="F54" s="449"/>
      <c r="G54" s="449"/>
      <c r="H54" s="449"/>
      <c r="I54" s="449"/>
      <c r="J54" s="450"/>
    </row>
    <row r="55" spans="1:10" ht="31.5" hidden="1">
      <c r="A55" s="451" t="s">
        <v>17</v>
      </c>
      <c r="B55" s="452" t="s">
        <v>58</v>
      </c>
      <c r="C55" s="453"/>
      <c r="D55" s="454"/>
      <c r="E55" s="454"/>
      <c r="F55" s="455"/>
      <c r="G55" s="455"/>
      <c r="H55" s="455"/>
      <c r="I55" s="455"/>
      <c r="J55" s="456"/>
    </row>
    <row r="56" spans="1:10" ht="18.75" hidden="1">
      <c r="A56" s="451" t="s">
        <v>18</v>
      </c>
      <c r="B56" s="452" t="s">
        <v>135</v>
      </c>
      <c r="C56" s="453" t="s">
        <v>19</v>
      </c>
      <c r="D56" s="454"/>
      <c r="E56" s="454"/>
      <c r="F56" s="455"/>
      <c r="G56" s="455"/>
      <c r="H56" s="455"/>
      <c r="I56" s="455"/>
      <c r="J56" s="456"/>
    </row>
    <row r="57" spans="1:10" ht="18.75" hidden="1">
      <c r="A57" s="451" t="s">
        <v>20</v>
      </c>
      <c r="B57" s="452" t="s">
        <v>136</v>
      </c>
      <c r="C57" s="453" t="s">
        <v>21</v>
      </c>
      <c r="D57" s="454"/>
      <c r="E57" s="454"/>
      <c r="F57" s="455"/>
      <c r="G57" s="455"/>
      <c r="H57" s="455"/>
      <c r="I57" s="455"/>
      <c r="J57" s="456"/>
    </row>
    <row r="58" spans="1:10" ht="18.75" hidden="1">
      <c r="A58" s="457" t="s">
        <v>22</v>
      </c>
      <c r="B58" s="458" t="s">
        <v>137</v>
      </c>
      <c r="C58" s="459" t="s">
        <v>19</v>
      </c>
      <c r="D58" s="454">
        <v>1.8733789954337903</v>
      </c>
      <c r="E58" s="454"/>
      <c r="F58" s="455"/>
      <c r="G58" s="455"/>
      <c r="H58" s="455"/>
      <c r="I58" s="455"/>
      <c r="J58" s="460">
        <v>2.132668163438016</v>
      </c>
    </row>
    <row r="59" spans="1:10" ht="34.5" hidden="1">
      <c r="A59" s="451" t="s">
        <v>56</v>
      </c>
      <c r="B59" s="452" t="s">
        <v>138</v>
      </c>
      <c r="C59" s="453" t="s">
        <v>57</v>
      </c>
      <c r="D59" s="454">
        <v>12839.628</v>
      </c>
      <c r="E59" s="454"/>
      <c r="F59" s="455"/>
      <c r="G59" s="455"/>
      <c r="H59" s="455"/>
      <c r="I59" s="455"/>
      <c r="J59" s="460">
        <v>13975.025</v>
      </c>
    </row>
    <row r="60" spans="1:10" ht="18.75" hidden="1">
      <c r="A60" s="451" t="s">
        <v>24</v>
      </c>
      <c r="B60" s="452" t="s">
        <v>139</v>
      </c>
      <c r="C60" s="453" t="s">
        <v>23</v>
      </c>
      <c r="D60" s="454"/>
      <c r="E60" s="454"/>
      <c r="F60" s="455"/>
      <c r="G60" s="455"/>
      <c r="H60" s="455"/>
      <c r="I60" s="455"/>
      <c r="J60" s="460"/>
    </row>
    <row r="61" spans="1:10" ht="110.25" hidden="1">
      <c r="A61" s="451" t="s">
        <v>25</v>
      </c>
      <c r="B61" s="452" t="s">
        <v>153</v>
      </c>
      <c r="C61" s="453" t="s">
        <v>16</v>
      </c>
      <c r="D61" s="461" t="s">
        <v>338</v>
      </c>
      <c r="E61" s="461"/>
      <c r="F61" s="461"/>
      <c r="G61" s="461"/>
      <c r="H61" s="461"/>
      <c r="I61" s="461"/>
      <c r="J61" s="461" t="s">
        <v>226</v>
      </c>
    </row>
    <row r="62" spans="1:10" ht="18.75" hidden="1">
      <c r="A62" s="451" t="s">
        <v>26</v>
      </c>
      <c r="B62" s="452" t="s">
        <v>154</v>
      </c>
      <c r="C62" s="453"/>
      <c r="D62" s="461" t="s">
        <v>334</v>
      </c>
      <c r="E62" s="461"/>
      <c r="F62" s="461"/>
      <c r="G62" s="461"/>
      <c r="H62" s="461"/>
      <c r="I62" s="461"/>
      <c r="J62" s="461" t="s">
        <v>334</v>
      </c>
    </row>
    <row r="63" spans="1:10" ht="34.5" hidden="1">
      <c r="A63" s="451" t="s">
        <v>27</v>
      </c>
      <c r="B63" s="452" t="s">
        <v>140</v>
      </c>
      <c r="C63" s="453" t="s">
        <v>21</v>
      </c>
      <c r="D63" s="454"/>
      <c r="E63" s="454"/>
      <c r="F63" s="455"/>
      <c r="G63" s="455"/>
      <c r="H63" s="455"/>
      <c r="I63" s="455"/>
      <c r="J63" s="460"/>
    </row>
    <row r="64" spans="1:10" ht="15.75" hidden="1">
      <c r="A64" s="451" t="s">
        <v>28</v>
      </c>
      <c r="B64" s="452" t="s">
        <v>29</v>
      </c>
      <c r="C64" s="453" t="s">
        <v>6</v>
      </c>
      <c r="D64" s="454">
        <v>19798.043489645523</v>
      </c>
      <c r="E64" s="454"/>
      <c r="F64" s="455"/>
      <c r="G64" s="455"/>
      <c r="H64" s="455"/>
      <c r="I64" s="455"/>
      <c r="J64" s="460">
        <v>71589.69777209914</v>
      </c>
    </row>
    <row r="65" spans="1:10" ht="50.25" hidden="1">
      <c r="A65" s="451" t="s">
        <v>30</v>
      </c>
      <c r="B65" s="452" t="s">
        <v>155</v>
      </c>
      <c r="C65" s="453" t="s">
        <v>6</v>
      </c>
      <c r="D65" s="454">
        <v>11588.199039645522</v>
      </c>
      <c r="E65" s="454"/>
      <c r="F65" s="455"/>
      <c r="G65" s="455"/>
      <c r="H65" s="455"/>
      <c r="I65" s="455"/>
      <c r="J65" s="460">
        <v>27351.78920936554</v>
      </c>
    </row>
    <row r="66" spans="1:10" ht="15.75" hidden="1">
      <c r="A66" s="451"/>
      <c r="B66" s="452" t="s">
        <v>60</v>
      </c>
      <c r="C66" s="453"/>
      <c r="D66" s="454"/>
      <c r="E66" s="454"/>
      <c r="F66" s="455"/>
      <c r="G66" s="455"/>
      <c r="H66" s="455"/>
      <c r="I66" s="455"/>
      <c r="J66" s="460"/>
    </row>
    <row r="67" spans="1:10" ht="15.75" hidden="1">
      <c r="A67" s="451"/>
      <c r="B67" s="452" t="s">
        <v>31</v>
      </c>
      <c r="C67" s="453"/>
      <c r="D67" s="454">
        <v>6005.5127299999995</v>
      </c>
      <c r="E67" s="454"/>
      <c r="F67" s="455"/>
      <c r="G67" s="455"/>
      <c r="H67" s="455"/>
      <c r="I67" s="455"/>
      <c r="J67" s="460">
        <v>8184.190588492629</v>
      </c>
    </row>
    <row r="68" spans="1:10" ht="15.75" hidden="1">
      <c r="A68" s="451"/>
      <c r="B68" s="452" t="s">
        <v>32</v>
      </c>
      <c r="C68" s="453"/>
      <c r="D68" s="454">
        <v>357.808</v>
      </c>
      <c r="E68" s="454"/>
      <c r="F68" s="455"/>
      <c r="G68" s="455"/>
      <c r="H68" s="455"/>
      <c r="I68" s="455"/>
      <c r="J68" s="460">
        <v>1565.387</v>
      </c>
    </row>
    <row r="69" spans="1:10" ht="15.75" hidden="1">
      <c r="A69" s="451"/>
      <c r="B69" s="452" t="s">
        <v>33</v>
      </c>
      <c r="C69" s="453"/>
      <c r="D69" s="454">
        <v>484.86327</v>
      </c>
      <c r="E69" s="454"/>
      <c r="F69" s="455"/>
      <c r="G69" s="455"/>
      <c r="H69" s="455"/>
      <c r="I69" s="455"/>
      <c r="J69" s="460">
        <v>531.1174055333333</v>
      </c>
    </row>
    <row r="70" spans="1:10" ht="18.75" hidden="1">
      <c r="A70" s="451" t="s">
        <v>34</v>
      </c>
      <c r="B70" s="452" t="s">
        <v>142</v>
      </c>
      <c r="C70" s="453" t="s">
        <v>6</v>
      </c>
      <c r="D70" s="454">
        <v>8209.84445</v>
      </c>
      <c r="E70" s="454"/>
      <c r="F70" s="455"/>
      <c r="G70" s="455"/>
      <c r="H70" s="455"/>
      <c r="I70" s="455"/>
      <c r="J70" s="460">
        <v>21607.971013731618</v>
      </c>
    </row>
    <row r="71" spans="1:10" ht="31.5" hidden="1">
      <c r="A71" s="451" t="s">
        <v>35</v>
      </c>
      <c r="B71" s="452" t="s">
        <v>61</v>
      </c>
      <c r="C71" s="453" t="s">
        <v>6</v>
      </c>
      <c r="D71" s="454"/>
      <c r="E71" s="454"/>
      <c r="F71" s="455"/>
      <c r="G71" s="455"/>
      <c r="H71" s="455"/>
      <c r="I71" s="455"/>
      <c r="J71" s="460">
        <v>22629.93754900199</v>
      </c>
    </row>
    <row r="72" spans="1:10" ht="31.5" hidden="1">
      <c r="A72" s="451" t="s">
        <v>36</v>
      </c>
      <c r="B72" s="452" t="s">
        <v>64</v>
      </c>
      <c r="C72" s="453" t="s">
        <v>6</v>
      </c>
      <c r="D72" s="454"/>
      <c r="E72" s="454"/>
      <c r="F72" s="455"/>
      <c r="G72" s="455"/>
      <c r="H72" s="455"/>
      <c r="I72" s="455"/>
      <c r="J72" s="460"/>
    </row>
    <row r="73" spans="1:10" ht="15.75" hidden="1">
      <c r="A73" s="451" t="s">
        <v>37</v>
      </c>
      <c r="B73" s="452" t="s">
        <v>38</v>
      </c>
      <c r="C73" s="453"/>
      <c r="D73" s="454" t="s">
        <v>334</v>
      </c>
      <c r="E73" s="454"/>
      <c r="F73" s="454"/>
      <c r="G73" s="454"/>
      <c r="H73" s="454"/>
      <c r="I73" s="454"/>
      <c r="J73" s="461" t="s">
        <v>334</v>
      </c>
    </row>
    <row r="74" spans="1:10" ht="15.75" hidden="1">
      <c r="A74" s="451"/>
      <c r="B74" s="462" t="s">
        <v>39</v>
      </c>
      <c r="C74" s="453"/>
      <c r="D74" s="454"/>
      <c r="E74" s="454"/>
      <c r="F74" s="455"/>
      <c r="G74" s="455"/>
      <c r="H74" s="455"/>
      <c r="I74" s="455"/>
      <c r="J74" s="460"/>
    </row>
    <row r="75" spans="1:10" ht="18.75" hidden="1">
      <c r="A75" s="451"/>
      <c r="B75" s="452" t="s">
        <v>143</v>
      </c>
      <c r="C75" s="453" t="s">
        <v>40</v>
      </c>
      <c r="D75" s="454">
        <v>516.1385</v>
      </c>
      <c r="E75" s="454"/>
      <c r="F75" s="455"/>
      <c r="G75" s="455"/>
      <c r="H75" s="455"/>
      <c r="I75" s="455"/>
      <c r="J75" s="460">
        <v>559.24</v>
      </c>
    </row>
    <row r="76" spans="1:10" ht="18.75" hidden="1">
      <c r="A76" s="451"/>
      <c r="B76" s="452" t="s">
        <v>144</v>
      </c>
      <c r="C76" s="453" t="s">
        <v>41</v>
      </c>
      <c r="D76" s="454">
        <v>22.451723790504918</v>
      </c>
      <c r="E76" s="454"/>
      <c r="F76" s="454"/>
      <c r="G76" s="454"/>
      <c r="H76" s="454"/>
      <c r="I76" s="454"/>
      <c r="J76" s="463">
        <v>48.908857036988664</v>
      </c>
    </row>
    <row r="77" spans="1:10" ht="15.75" hidden="1">
      <c r="A77" s="451" t="s">
        <v>42</v>
      </c>
      <c r="B77" s="452" t="s">
        <v>43</v>
      </c>
      <c r="C77" s="453"/>
      <c r="D77" s="454"/>
      <c r="E77" s="454"/>
      <c r="F77" s="455"/>
      <c r="G77" s="455"/>
      <c r="H77" s="455"/>
      <c r="I77" s="455"/>
      <c r="J77" s="460"/>
    </row>
    <row r="78" spans="1:10" ht="15.75" hidden="1">
      <c r="A78" s="451" t="s">
        <v>44</v>
      </c>
      <c r="B78" s="452" t="s">
        <v>45</v>
      </c>
      <c r="C78" s="453" t="s">
        <v>46</v>
      </c>
      <c r="D78" s="454">
        <v>11.720820401927485</v>
      </c>
      <c r="E78" s="454"/>
      <c r="F78" s="455"/>
      <c r="G78" s="455"/>
      <c r="H78" s="455"/>
      <c r="I78" s="455"/>
      <c r="J78" s="460">
        <v>24.285776609768966</v>
      </c>
    </row>
    <row r="79" spans="1:10" ht="31.5" hidden="1">
      <c r="A79" s="451" t="s">
        <v>47</v>
      </c>
      <c r="B79" s="452" t="s">
        <v>48</v>
      </c>
      <c r="C79" s="453" t="s">
        <v>62</v>
      </c>
      <c r="D79" s="454">
        <v>42.698324605704755</v>
      </c>
      <c r="E79" s="454"/>
      <c r="F79" s="455"/>
      <c r="G79" s="455"/>
      <c r="H79" s="455"/>
      <c r="I79" s="455"/>
      <c r="J79" s="460">
        <v>46.95620845328099</v>
      </c>
    </row>
    <row r="80" spans="1:10" ht="15.75" hidden="1">
      <c r="A80" s="451" t="s">
        <v>49</v>
      </c>
      <c r="B80" s="452" t="s">
        <v>50</v>
      </c>
      <c r="C80" s="453"/>
      <c r="D80" s="464"/>
      <c r="E80" s="465"/>
      <c r="F80" s="466"/>
      <c r="G80" s="466"/>
      <c r="H80" s="466"/>
      <c r="I80" s="466"/>
      <c r="J80" s="467"/>
    </row>
    <row r="81" spans="1:10" ht="15.75" hidden="1">
      <c r="A81" s="451"/>
      <c r="B81" s="462" t="s">
        <v>39</v>
      </c>
      <c r="C81" s="453"/>
      <c r="D81" s="454"/>
      <c r="E81" s="454"/>
      <c r="F81" s="455"/>
      <c r="G81" s="455"/>
      <c r="H81" s="455"/>
      <c r="I81" s="455"/>
      <c r="J81" s="456"/>
    </row>
    <row r="82" spans="1:10" ht="15.75" hidden="1">
      <c r="A82" s="451"/>
      <c r="B82" s="452" t="s">
        <v>51</v>
      </c>
      <c r="C82" s="453" t="s">
        <v>6</v>
      </c>
      <c r="D82" s="454">
        <v>1000</v>
      </c>
      <c r="E82" s="454">
        <v>1000</v>
      </c>
      <c r="F82" s="455"/>
      <c r="G82" s="455"/>
      <c r="H82" s="455"/>
      <c r="I82" s="455"/>
      <c r="J82" s="456">
        <v>1000</v>
      </c>
    </row>
    <row r="83" spans="1:10" ht="16.5" hidden="1" thickBot="1">
      <c r="A83" s="468"/>
      <c r="B83" s="469" t="s">
        <v>52</v>
      </c>
      <c r="C83" s="470" t="s">
        <v>6</v>
      </c>
      <c r="D83" s="471"/>
      <c r="E83" s="471"/>
      <c r="F83" s="472"/>
      <c r="G83" s="472"/>
      <c r="H83" s="472"/>
      <c r="I83" s="472"/>
      <c r="J83" s="473"/>
    </row>
    <row r="84" spans="1:10" ht="21" hidden="1" thickBot="1">
      <c r="A84" s="814" t="s">
        <v>286</v>
      </c>
      <c r="B84" s="815"/>
      <c r="C84" s="815"/>
      <c r="D84" s="815"/>
      <c r="E84" s="815"/>
      <c r="F84" s="815"/>
      <c r="G84" s="815"/>
      <c r="H84" s="815"/>
      <c r="I84" s="815"/>
      <c r="J84" s="816"/>
    </row>
    <row r="85" spans="1:10" ht="21" hidden="1" thickBot="1">
      <c r="A85" s="814" t="s">
        <v>287</v>
      </c>
      <c r="B85" s="815"/>
      <c r="C85" s="815"/>
      <c r="D85" s="815"/>
      <c r="E85" s="815"/>
      <c r="F85" s="815"/>
      <c r="G85" s="815"/>
      <c r="H85" s="815"/>
      <c r="I85" s="815"/>
      <c r="J85" s="816"/>
    </row>
    <row r="86" spans="1:10" ht="79.5" hidden="1" thickBot="1">
      <c r="A86" s="441" t="s">
        <v>53</v>
      </c>
      <c r="B86" s="442" t="s">
        <v>0</v>
      </c>
      <c r="C86" s="442" t="s">
        <v>1</v>
      </c>
      <c r="D86" s="442" t="s">
        <v>55</v>
      </c>
      <c r="E86" s="442" t="s">
        <v>134</v>
      </c>
      <c r="F86" s="443"/>
      <c r="G86" s="443"/>
      <c r="H86" s="443"/>
      <c r="I86" s="443"/>
      <c r="J86" s="444" t="s">
        <v>54</v>
      </c>
    </row>
    <row r="87" spans="1:10" ht="16.5" hidden="1" thickBot="1">
      <c r="A87" s="441"/>
      <c r="B87" s="442"/>
      <c r="C87" s="442"/>
      <c r="D87" s="442">
        <v>2015</v>
      </c>
      <c r="E87" s="442">
        <v>2016</v>
      </c>
      <c r="F87" s="443"/>
      <c r="G87" s="443"/>
      <c r="H87" s="443"/>
      <c r="I87" s="443"/>
      <c r="J87" s="444">
        <v>2017</v>
      </c>
    </row>
    <row r="88" spans="1:10" ht="15.75" hidden="1">
      <c r="A88" s="474" t="s">
        <v>2</v>
      </c>
      <c r="B88" s="475" t="s">
        <v>3</v>
      </c>
      <c r="C88" s="476"/>
      <c r="D88" s="477"/>
      <c r="E88" s="477"/>
      <c r="F88" s="478"/>
      <c r="G88" s="478"/>
      <c r="H88" s="478"/>
      <c r="I88" s="478"/>
      <c r="J88" s="479"/>
    </row>
    <row r="89" spans="1:10" ht="15.75" hidden="1">
      <c r="A89" s="451" t="s">
        <v>4</v>
      </c>
      <c r="B89" s="452" t="s">
        <v>5</v>
      </c>
      <c r="C89" s="453" t="s">
        <v>6</v>
      </c>
      <c r="D89" s="480">
        <v>19320724</v>
      </c>
      <c r="E89" s="480">
        <v>21186779</v>
      </c>
      <c r="F89" s="481"/>
      <c r="G89" s="481"/>
      <c r="H89" s="481"/>
      <c r="I89" s="481"/>
      <c r="J89" s="482">
        <v>21186779</v>
      </c>
    </row>
    <row r="90" spans="1:10" ht="15.75" hidden="1">
      <c r="A90" s="451" t="s">
        <v>7</v>
      </c>
      <c r="B90" s="452" t="s">
        <v>8</v>
      </c>
      <c r="C90" s="453" t="s">
        <v>6</v>
      </c>
      <c r="D90" s="480">
        <v>-125009</v>
      </c>
      <c r="E90" s="480">
        <v>-577015</v>
      </c>
      <c r="F90" s="481"/>
      <c r="G90" s="481"/>
      <c r="H90" s="481"/>
      <c r="I90" s="481"/>
      <c r="J90" s="482">
        <v>-577015</v>
      </c>
    </row>
    <row r="91" spans="1:10" ht="15.75" hidden="1">
      <c r="A91" s="451" t="s">
        <v>9</v>
      </c>
      <c r="B91" s="452" t="s">
        <v>10</v>
      </c>
      <c r="C91" s="453" t="s">
        <v>6</v>
      </c>
      <c r="D91" s="480">
        <v>489095</v>
      </c>
      <c r="E91" s="480">
        <v>30582</v>
      </c>
      <c r="F91" s="481"/>
      <c r="G91" s="481"/>
      <c r="H91" s="481"/>
      <c r="I91" s="481"/>
      <c r="J91" s="482">
        <v>30582</v>
      </c>
    </row>
    <row r="92" spans="1:10" ht="15.75" hidden="1">
      <c r="A92" s="451" t="s">
        <v>11</v>
      </c>
      <c r="B92" s="452" t="s">
        <v>12</v>
      </c>
      <c r="C92" s="453" t="s">
        <v>6</v>
      </c>
      <c r="D92" s="480">
        <v>154125</v>
      </c>
      <c r="E92" s="480">
        <v>-283437</v>
      </c>
      <c r="F92" s="481"/>
      <c r="G92" s="481"/>
      <c r="H92" s="481"/>
      <c r="I92" s="481"/>
      <c r="J92" s="482">
        <v>-283437</v>
      </c>
    </row>
    <row r="93" spans="1:10" ht="15.75" hidden="1">
      <c r="A93" s="451" t="s">
        <v>13</v>
      </c>
      <c r="B93" s="452" t="s">
        <v>14</v>
      </c>
      <c r="C93" s="453"/>
      <c r="D93" s="480"/>
      <c r="E93" s="480"/>
      <c r="F93" s="481"/>
      <c r="G93" s="481"/>
      <c r="H93" s="481"/>
      <c r="I93" s="481"/>
      <c r="J93" s="482"/>
    </row>
    <row r="94" spans="1:10" ht="47.25" hidden="1">
      <c r="A94" s="451" t="s">
        <v>15</v>
      </c>
      <c r="B94" s="452" t="s">
        <v>59</v>
      </c>
      <c r="C94" s="453" t="s">
        <v>16</v>
      </c>
      <c r="D94" s="480">
        <v>-0.6470202669423776</v>
      </c>
      <c r="E94" s="480"/>
      <c r="F94" s="481"/>
      <c r="G94" s="481"/>
      <c r="H94" s="481"/>
      <c r="I94" s="481"/>
      <c r="J94" s="482"/>
    </row>
    <row r="95" spans="1:10" ht="31.5" hidden="1">
      <c r="A95" s="451" t="s">
        <v>17</v>
      </c>
      <c r="B95" s="452" t="s">
        <v>58</v>
      </c>
      <c r="C95" s="453"/>
      <c r="D95" s="483"/>
      <c r="E95" s="483"/>
      <c r="F95" s="484"/>
      <c r="G95" s="484"/>
      <c r="H95" s="484"/>
      <c r="I95" s="484"/>
      <c r="J95" s="485"/>
    </row>
    <row r="96" spans="1:10" ht="18.75" hidden="1">
      <c r="A96" s="451" t="s">
        <v>18</v>
      </c>
      <c r="B96" s="452" t="s">
        <v>135</v>
      </c>
      <c r="C96" s="453" t="s">
        <v>19</v>
      </c>
      <c r="D96" s="483"/>
      <c r="E96" s="483"/>
      <c r="F96" s="484"/>
      <c r="G96" s="484"/>
      <c r="H96" s="484"/>
      <c r="I96" s="484"/>
      <c r="J96" s="485"/>
    </row>
    <row r="97" spans="1:10" ht="18.75" hidden="1">
      <c r="A97" s="451" t="s">
        <v>20</v>
      </c>
      <c r="B97" s="452" t="s">
        <v>136</v>
      </c>
      <c r="C97" s="453" t="s">
        <v>21</v>
      </c>
      <c r="D97" s="483"/>
      <c r="E97" s="483"/>
      <c r="F97" s="484"/>
      <c r="G97" s="484"/>
      <c r="H97" s="484"/>
      <c r="I97" s="484"/>
      <c r="J97" s="485"/>
    </row>
    <row r="98" spans="1:10" ht="18.75" hidden="1">
      <c r="A98" s="457" t="s">
        <v>22</v>
      </c>
      <c r="B98" s="458" t="s">
        <v>137</v>
      </c>
      <c r="C98" s="459" t="s">
        <v>19</v>
      </c>
      <c r="D98" s="486">
        <v>2.0902</v>
      </c>
      <c r="E98" s="486">
        <v>1.7475441366893454</v>
      </c>
      <c r="F98" s="487"/>
      <c r="G98" s="487"/>
      <c r="H98" s="487"/>
      <c r="I98" s="487"/>
      <c r="J98" s="488">
        <v>4.777</v>
      </c>
    </row>
    <row r="99" spans="1:10" ht="34.5" hidden="1">
      <c r="A99" s="451" t="s">
        <v>56</v>
      </c>
      <c r="B99" s="452" t="s">
        <v>138</v>
      </c>
      <c r="C99" s="453" t="s">
        <v>57</v>
      </c>
      <c r="D99" s="454">
        <v>16791.6993564056</v>
      </c>
      <c r="E99" s="454">
        <v>13131</v>
      </c>
      <c r="F99" s="455"/>
      <c r="G99" s="455"/>
      <c r="H99" s="455"/>
      <c r="I99" s="455"/>
      <c r="J99" s="456">
        <v>37927</v>
      </c>
    </row>
    <row r="100" spans="1:10" ht="18.75" hidden="1">
      <c r="A100" s="451" t="s">
        <v>24</v>
      </c>
      <c r="B100" s="452" t="s">
        <v>139</v>
      </c>
      <c r="C100" s="453" t="s">
        <v>23</v>
      </c>
      <c r="D100" s="489"/>
      <c r="E100" s="489"/>
      <c r="F100" s="490"/>
      <c r="G100" s="490"/>
      <c r="H100" s="490"/>
      <c r="I100" s="490"/>
      <c r="J100" s="491"/>
    </row>
    <row r="101" spans="1:10" ht="47.25" hidden="1">
      <c r="A101" s="451" t="s">
        <v>25</v>
      </c>
      <c r="B101" s="452" t="s">
        <v>153</v>
      </c>
      <c r="C101" s="453" t="s">
        <v>16</v>
      </c>
      <c r="D101" s="492" t="s">
        <v>288</v>
      </c>
      <c r="E101" s="493"/>
      <c r="F101" s="494"/>
      <c r="G101" s="494"/>
      <c r="H101" s="494"/>
      <c r="I101" s="494"/>
      <c r="J101" s="495"/>
    </row>
    <row r="102" spans="1:10" ht="78.75" hidden="1">
      <c r="A102" s="451" t="s">
        <v>26</v>
      </c>
      <c r="B102" s="452" t="s">
        <v>154</v>
      </c>
      <c r="C102" s="453"/>
      <c r="D102" s="453" t="s">
        <v>289</v>
      </c>
      <c r="E102" s="453" t="s">
        <v>289</v>
      </c>
      <c r="F102" s="496"/>
      <c r="G102" s="496"/>
      <c r="H102" s="496"/>
      <c r="I102" s="496"/>
      <c r="J102" s="497" t="s">
        <v>289</v>
      </c>
    </row>
    <row r="103" spans="1:10" ht="34.5" hidden="1">
      <c r="A103" s="451" t="s">
        <v>27</v>
      </c>
      <c r="B103" s="452" t="s">
        <v>140</v>
      </c>
      <c r="C103" s="453" t="s">
        <v>21</v>
      </c>
      <c r="D103" s="483"/>
      <c r="E103" s="483"/>
      <c r="F103" s="484"/>
      <c r="G103" s="484"/>
      <c r="H103" s="484"/>
      <c r="I103" s="484"/>
      <c r="J103" s="485"/>
    </row>
    <row r="104" spans="1:10" ht="15.75" hidden="1">
      <c r="A104" s="451" t="s">
        <v>28</v>
      </c>
      <c r="B104" s="452" t="s">
        <v>29</v>
      </c>
      <c r="C104" s="453" t="s">
        <v>6</v>
      </c>
      <c r="D104" s="489">
        <v>107967.96225619157</v>
      </c>
      <c r="E104" s="489">
        <v>68905.63</v>
      </c>
      <c r="F104" s="490"/>
      <c r="G104" s="490"/>
      <c r="H104" s="490"/>
      <c r="I104" s="490"/>
      <c r="J104" s="491">
        <v>131732.911866866</v>
      </c>
    </row>
    <row r="105" spans="1:10" ht="50.25" hidden="1">
      <c r="A105" s="451" t="s">
        <v>30</v>
      </c>
      <c r="B105" s="452" t="s">
        <v>155</v>
      </c>
      <c r="C105" s="453" t="s">
        <v>6</v>
      </c>
      <c r="D105" s="489">
        <v>32797.02934694756</v>
      </c>
      <c r="E105" s="489">
        <v>18749.3725</v>
      </c>
      <c r="F105" s="490"/>
      <c r="G105" s="490"/>
      <c r="H105" s="490"/>
      <c r="I105" s="490"/>
      <c r="J105" s="491">
        <v>43709.14745920999</v>
      </c>
    </row>
    <row r="106" spans="1:10" ht="15.75" hidden="1">
      <c r="A106" s="451"/>
      <c r="B106" s="452" t="s">
        <v>60</v>
      </c>
      <c r="C106" s="453"/>
      <c r="D106" s="489"/>
      <c r="E106" s="489"/>
      <c r="F106" s="490"/>
      <c r="G106" s="490"/>
      <c r="H106" s="490"/>
      <c r="I106" s="490"/>
      <c r="J106" s="491"/>
    </row>
    <row r="107" spans="1:10" ht="15.75" hidden="1">
      <c r="A107" s="451"/>
      <c r="B107" s="452" t="s">
        <v>31</v>
      </c>
      <c r="C107" s="453"/>
      <c r="D107" s="489">
        <v>15960.54211</v>
      </c>
      <c r="E107" s="489">
        <v>10404.194</v>
      </c>
      <c r="F107" s="490"/>
      <c r="G107" s="490"/>
      <c r="H107" s="490"/>
      <c r="I107" s="490"/>
      <c r="J107" s="491">
        <v>23009.58</v>
      </c>
    </row>
    <row r="108" spans="1:10" ht="15.75" hidden="1">
      <c r="A108" s="451"/>
      <c r="B108" s="452" t="s">
        <v>32</v>
      </c>
      <c r="C108" s="453"/>
      <c r="D108" s="489">
        <v>2407.3</v>
      </c>
      <c r="E108" s="489">
        <v>2512.11612</v>
      </c>
      <c r="F108" s="490"/>
      <c r="G108" s="490"/>
      <c r="H108" s="490"/>
      <c r="I108" s="490"/>
      <c r="J108" s="491">
        <v>4500</v>
      </c>
    </row>
    <row r="109" spans="1:10" ht="15.75" hidden="1">
      <c r="A109" s="451"/>
      <c r="B109" s="452" t="s">
        <v>33</v>
      </c>
      <c r="C109" s="453"/>
      <c r="D109" s="489">
        <v>5216.66902</v>
      </c>
      <c r="E109" s="489">
        <v>3410.68</v>
      </c>
      <c r="F109" s="490"/>
      <c r="G109" s="490"/>
      <c r="H109" s="490"/>
      <c r="I109" s="490"/>
      <c r="J109" s="491">
        <v>8120.11276274</v>
      </c>
    </row>
    <row r="110" spans="1:10" ht="18.75" hidden="1">
      <c r="A110" s="451" t="s">
        <v>34</v>
      </c>
      <c r="B110" s="452" t="s">
        <v>142</v>
      </c>
      <c r="C110" s="453" t="s">
        <v>6</v>
      </c>
      <c r="D110" s="489">
        <v>75170.92752723688</v>
      </c>
      <c r="E110" s="489">
        <v>51754.714975999996</v>
      </c>
      <c r="F110" s="490"/>
      <c r="G110" s="490"/>
      <c r="H110" s="490"/>
      <c r="I110" s="490"/>
      <c r="J110" s="491">
        <v>88023.7632828466</v>
      </c>
    </row>
    <row r="111" spans="1:10" ht="31.5" hidden="1">
      <c r="A111" s="451" t="s">
        <v>35</v>
      </c>
      <c r="B111" s="452" t="s">
        <v>61</v>
      </c>
      <c r="C111" s="453" t="s">
        <v>6</v>
      </c>
      <c r="D111" s="489"/>
      <c r="E111" s="489">
        <v>-1598.46</v>
      </c>
      <c r="F111" s="490"/>
      <c r="G111" s="490"/>
      <c r="H111" s="490"/>
      <c r="I111" s="490"/>
      <c r="J111" s="491"/>
    </row>
    <row r="112" spans="1:10" ht="31.5" hidden="1">
      <c r="A112" s="451" t="s">
        <v>36</v>
      </c>
      <c r="B112" s="452" t="s">
        <v>64</v>
      </c>
      <c r="C112" s="453" t="s">
        <v>6</v>
      </c>
      <c r="D112" s="489"/>
      <c r="E112" s="489"/>
      <c r="F112" s="490"/>
      <c r="G112" s="490"/>
      <c r="H112" s="490"/>
      <c r="I112" s="490"/>
      <c r="J112" s="491"/>
    </row>
    <row r="113" spans="1:10" ht="15.75" hidden="1">
      <c r="A113" s="451" t="s">
        <v>37</v>
      </c>
      <c r="B113" s="452" t="s">
        <v>38</v>
      </c>
      <c r="C113" s="453"/>
      <c r="D113" s="453"/>
      <c r="E113" s="453"/>
      <c r="F113" s="496"/>
      <c r="G113" s="496"/>
      <c r="H113" s="496"/>
      <c r="I113" s="496"/>
      <c r="J113" s="497"/>
    </row>
    <row r="114" spans="1:10" ht="15.75" hidden="1">
      <c r="A114" s="451"/>
      <c r="B114" s="462" t="s">
        <v>39</v>
      </c>
      <c r="C114" s="453"/>
      <c r="D114" s="483"/>
      <c r="E114" s="483"/>
      <c r="F114" s="484"/>
      <c r="G114" s="484"/>
      <c r="H114" s="484"/>
      <c r="I114" s="484"/>
      <c r="J114" s="485"/>
    </row>
    <row r="115" spans="1:10" ht="18.75" hidden="1">
      <c r="A115" s="451"/>
      <c r="B115" s="452" t="s">
        <v>143</v>
      </c>
      <c r="C115" s="453" t="s">
        <v>40</v>
      </c>
      <c r="D115" s="489">
        <v>1975.0300000000002</v>
      </c>
      <c r="E115" s="489">
        <v>1759.2372999999998</v>
      </c>
      <c r="F115" s="490"/>
      <c r="G115" s="490"/>
      <c r="H115" s="490"/>
      <c r="I115" s="490"/>
      <c r="J115" s="491">
        <v>1988.6647</v>
      </c>
    </row>
    <row r="116" spans="1:10" ht="18.75" hidden="1">
      <c r="A116" s="451"/>
      <c r="B116" s="452" t="s">
        <v>144</v>
      </c>
      <c r="C116" s="453" t="s">
        <v>41</v>
      </c>
      <c r="D116" s="489">
        <v>16.605838567995196</v>
      </c>
      <c r="E116" s="489">
        <v>10.657671082803896</v>
      </c>
      <c r="F116" s="490"/>
      <c r="G116" s="490"/>
      <c r="H116" s="490"/>
      <c r="I116" s="490"/>
      <c r="J116" s="491">
        <v>21.979143824099655</v>
      </c>
    </row>
    <row r="117" spans="1:10" ht="15.75" hidden="1">
      <c r="A117" s="451" t="s">
        <v>42</v>
      </c>
      <c r="B117" s="452" t="s">
        <v>43</v>
      </c>
      <c r="C117" s="453"/>
      <c r="D117" s="483"/>
      <c r="E117" s="483"/>
      <c r="F117" s="484"/>
      <c r="G117" s="484"/>
      <c r="H117" s="484"/>
      <c r="I117" s="484"/>
      <c r="J117" s="485"/>
    </row>
    <row r="118" spans="1:10" ht="15.75" hidden="1">
      <c r="A118" s="451" t="s">
        <v>44</v>
      </c>
      <c r="B118" s="452" t="s">
        <v>45</v>
      </c>
      <c r="C118" s="453" t="s">
        <v>46</v>
      </c>
      <c r="D118" s="489">
        <v>40.3</v>
      </c>
      <c r="E118" s="489">
        <v>27</v>
      </c>
      <c r="F118" s="490"/>
      <c r="G118" s="490"/>
      <c r="H118" s="490"/>
      <c r="I118" s="490"/>
      <c r="J118" s="491">
        <v>43.9</v>
      </c>
    </row>
    <row r="119" spans="1:10" ht="31.5" hidden="1">
      <c r="A119" s="451" t="s">
        <v>47</v>
      </c>
      <c r="B119" s="452" t="s">
        <v>48</v>
      </c>
      <c r="C119" s="453" t="s">
        <v>62</v>
      </c>
      <c r="D119" s="489">
        <v>33.00360237799835</v>
      </c>
      <c r="E119" s="489">
        <v>32.11170987654321</v>
      </c>
      <c r="F119" s="490"/>
      <c r="G119" s="490"/>
      <c r="H119" s="490"/>
      <c r="I119" s="490"/>
      <c r="J119" s="491">
        <v>43.67801822323463</v>
      </c>
    </row>
    <row r="120" spans="1:10" ht="15.75" hidden="1">
      <c r="A120" s="451" t="s">
        <v>49</v>
      </c>
      <c r="B120" s="452" t="s">
        <v>50</v>
      </c>
      <c r="C120" s="453"/>
      <c r="D120" s="453"/>
      <c r="E120" s="483"/>
      <c r="F120" s="484"/>
      <c r="G120" s="484"/>
      <c r="H120" s="484"/>
      <c r="I120" s="484"/>
      <c r="J120" s="485"/>
    </row>
    <row r="121" spans="1:10" ht="15.75" hidden="1">
      <c r="A121" s="451"/>
      <c r="B121" s="462" t="s">
        <v>39</v>
      </c>
      <c r="C121" s="453"/>
      <c r="D121" s="483"/>
      <c r="E121" s="483"/>
      <c r="F121" s="484"/>
      <c r="G121" s="484"/>
      <c r="H121" s="484"/>
      <c r="I121" s="484"/>
      <c r="J121" s="485"/>
    </row>
    <row r="122" spans="1:10" ht="15.75" hidden="1">
      <c r="A122" s="451"/>
      <c r="B122" s="452" t="s">
        <v>51</v>
      </c>
      <c r="C122" s="453" t="s">
        <v>6</v>
      </c>
      <c r="D122" s="489">
        <v>1000</v>
      </c>
      <c r="E122" s="498">
        <v>1000</v>
      </c>
      <c r="F122" s="499"/>
      <c r="G122" s="499"/>
      <c r="H122" s="499"/>
      <c r="I122" s="499"/>
      <c r="J122" s="491">
        <v>1000</v>
      </c>
    </row>
    <row r="123" spans="1:10" ht="16.5" hidden="1" thickBot="1">
      <c r="A123" s="468"/>
      <c r="B123" s="469" t="s">
        <v>52</v>
      </c>
      <c r="C123" s="470" t="s">
        <v>6</v>
      </c>
      <c r="D123" s="500"/>
      <c r="E123" s="500"/>
      <c r="F123" s="501"/>
      <c r="G123" s="501"/>
      <c r="H123" s="501"/>
      <c r="I123" s="501"/>
      <c r="J123" s="502"/>
    </row>
    <row r="124" spans="1:10" ht="15.75" hidden="1">
      <c r="A124" s="503"/>
      <c r="B124" s="504"/>
      <c r="C124" s="504"/>
      <c r="D124" s="504"/>
      <c r="E124" s="504"/>
      <c r="F124" s="504"/>
      <c r="G124" s="504"/>
      <c r="H124" s="504"/>
      <c r="I124" s="504"/>
      <c r="J124" s="505"/>
    </row>
    <row r="125" spans="1:10" ht="21" hidden="1" thickBot="1">
      <c r="A125" s="814" t="s">
        <v>290</v>
      </c>
      <c r="B125" s="815"/>
      <c r="C125" s="815"/>
      <c r="D125" s="815"/>
      <c r="E125" s="815"/>
      <c r="F125" s="815"/>
      <c r="G125" s="815"/>
      <c r="H125" s="815"/>
      <c r="I125" s="815"/>
      <c r="J125" s="816"/>
    </row>
    <row r="126" spans="1:10" ht="79.5" hidden="1" thickBot="1">
      <c r="A126" s="441" t="s">
        <v>53</v>
      </c>
      <c r="B126" s="442" t="s">
        <v>0</v>
      </c>
      <c r="C126" s="442" t="s">
        <v>1</v>
      </c>
      <c r="D126" s="442" t="s">
        <v>55</v>
      </c>
      <c r="E126" s="442" t="s">
        <v>134</v>
      </c>
      <c r="F126" s="443"/>
      <c r="G126" s="443"/>
      <c r="H126" s="443"/>
      <c r="I126" s="443"/>
      <c r="J126" s="444" t="s">
        <v>54</v>
      </c>
    </row>
    <row r="127" spans="1:10" ht="16.5" hidden="1" thickBot="1">
      <c r="A127" s="441"/>
      <c r="B127" s="442"/>
      <c r="C127" s="442"/>
      <c r="D127" s="442">
        <v>2015</v>
      </c>
      <c r="E127" s="442">
        <v>2016</v>
      </c>
      <c r="F127" s="443"/>
      <c r="G127" s="443"/>
      <c r="H127" s="443"/>
      <c r="I127" s="443"/>
      <c r="J127" s="444">
        <v>2017</v>
      </c>
    </row>
    <row r="128" spans="1:10" ht="15.75" hidden="1">
      <c r="A128" s="445" t="s">
        <v>2</v>
      </c>
      <c r="B128" s="446" t="s">
        <v>3</v>
      </c>
      <c r="C128" s="447"/>
      <c r="D128" s="506"/>
      <c r="E128" s="506"/>
      <c r="F128" s="507"/>
      <c r="G128" s="507"/>
      <c r="H128" s="507"/>
      <c r="I128" s="507"/>
      <c r="J128" s="508"/>
    </row>
    <row r="129" spans="1:10" ht="15.75" hidden="1">
      <c r="A129" s="451" t="s">
        <v>4</v>
      </c>
      <c r="B129" s="452" t="s">
        <v>5</v>
      </c>
      <c r="C129" s="453" t="s">
        <v>6</v>
      </c>
      <c r="D129" s="480">
        <v>19320724</v>
      </c>
      <c r="E129" s="480">
        <v>21186779</v>
      </c>
      <c r="F129" s="481"/>
      <c r="G129" s="481"/>
      <c r="H129" s="481"/>
      <c r="I129" s="481"/>
      <c r="J129" s="482">
        <v>21186779</v>
      </c>
    </row>
    <row r="130" spans="1:10" ht="15.75" hidden="1">
      <c r="A130" s="451" t="s">
        <v>7</v>
      </c>
      <c r="B130" s="452" t="s">
        <v>8</v>
      </c>
      <c r="C130" s="453" t="s">
        <v>6</v>
      </c>
      <c r="D130" s="480">
        <v>-125009</v>
      </c>
      <c r="E130" s="480">
        <v>-577015</v>
      </c>
      <c r="F130" s="481"/>
      <c r="G130" s="481"/>
      <c r="H130" s="481"/>
      <c r="I130" s="481"/>
      <c r="J130" s="482">
        <v>-577015</v>
      </c>
    </row>
    <row r="131" spans="1:10" ht="15.75" hidden="1">
      <c r="A131" s="451" t="s">
        <v>9</v>
      </c>
      <c r="B131" s="452" t="s">
        <v>10</v>
      </c>
      <c r="C131" s="453" t="s">
        <v>6</v>
      </c>
      <c r="D131" s="480">
        <v>489095</v>
      </c>
      <c r="E131" s="480">
        <v>30582</v>
      </c>
      <c r="F131" s="481"/>
      <c r="G131" s="481"/>
      <c r="H131" s="481"/>
      <c r="I131" s="481"/>
      <c r="J131" s="482">
        <v>30582</v>
      </c>
    </row>
    <row r="132" spans="1:10" ht="15.75" hidden="1">
      <c r="A132" s="451" t="s">
        <v>11</v>
      </c>
      <c r="B132" s="452" t="s">
        <v>12</v>
      </c>
      <c r="C132" s="453" t="s">
        <v>6</v>
      </c>
      <c r="D132" s="480">
        <v>154125</v>
      </c>
      <c r="E132" s="480">
        <v>-283437</v>
      </c>
      <c r="F132" s="481"/>
      <c r="G132" s="481"/>
      <c r="H132" s="481"/>
      <c r="I132" s="481"/>
      <c r="J132" s="482">
        <v>-283437</v>
      </c>
    </row>
    <row r="133" spans="1:10" ht="15.75" hidden="1">
      <c r="A133" s="451" t="s">
        <v>13</v>
      </c>
      <c r="B133" s="452" t="s">
        <v>14</v>
      </c>
      <c r="C133" s="453"/>
      <c r="D133" s="480"/>
      <c r="E133" s="480"/>
      <c r="F133" s="481"/>
      <c r="G133" s="481"/>
      <c r="H133" s="481"/>
      <c r="I133" s="481"/>
      <c r="J133" s="482"/>
    </row>
    <row r="134" spans="1:10" ht="47.25" hidden="1">
      <c r="A134" s="451" t="s">
        <v>15</v>
      </c>
      <c r="B134" s="452" t="s">
        <v>59</v>
      </c>
      <c r="C134" s="453" t="s">
        <v>16</v>
      </c>
      <c r="D134" s="480">
        <v>-0.6470202669423776</v>
      </c>
      <c r="E134" s="480"/>
      <c r="F134" s="481"/>
      <c r="G134" s="481"/>
      <c r="H134" s="481"/>
      <c r="I134" s="481"/>
      <c r="J134" s="482"/>
    </row>
    <row r="135" spans="1:10" ht="31.5" hidden="1">
      <c r="A135" s="451" t="s">
        <v>17</v>
      </c>
      <c r="B135" s="452" t="s">
        <v>58</v>
      </c>
      <c r="C135" s="453"/>
      <c r="D135" s="493"/>
      <c r="E135" s="493"/>
      <c r="F135" s="494"/>
      <c r="G135" s="494"/>
      <c r="H135" s="494"/>
      <c r="I135" s="494"/>
      <c r="J135" s="495"/>
    </row>
    <row r="136" spans="1:10" ht="18.75" hidden="1">
      <c r="A136" s="451" t="s">
        <v>18</v>
      </c>
      <c r="B136" s="452" t="s">
        <v>135</v>
      </c>
      <c r="C136" s="453" t="s">
        <v>19</v>
      </c>
      <c r="D136" s="493"/>
      <c r="E136" s="493"/>
      <c r="F136" s="494"/>
      <c r="G136" s="494"/>
      <c r="H136" s="494"/>
      <c r="I136" s="494"/>
      <c r="J136" s="495"/>
    </row>
    <row r="137" spans="1:10" ht="18.75" hidden="1">
      <c r="A137" s="451" t="s">
        <v>20</v>
      </c>
      <c r="B137" s="452" t="s">
        <v>136</v>
      </c>
      <c r="C137" s="453" t="s">
        <v>21</v>
      </c>
      <c r="D137" s="493"/>
      <c r="E137" s="493"/>
      <c r="F137" s="494"/>
      <c r="G137" s="494"/>
      <c r="H137" s="494"/>
      <c r="I137" s="494"/>
      <c r="J137" s="495"/>
    </row>
    <row r="138" spans="1:10" ht="18.75" hidden="1">
      <c r="A138" s="457" t="s">
        <v>22</v>
      </c>
      <c r="B138" s="458" t="s">
        <v>137</v>
      </c>
      <c r="C138" s="459" t="s">
        <v>19</v>
      </c>
      <c r="D138" s="509">
        <v>3.4095394063926943</v>
      </c>
      <c r="E138" s="509">
        <v>3.4095394063926943</v>
      </c>
      <c r="F138" s="510"/>
      <c r="G138" s="510"/>
      <c r="H138" s="510"/>
      <c r="I138" s="510"/>
      <c r="J138" s="511">
        <v>3.937975175038056</v>
      </c>
    </row>
    <row r="139" spans="1:10" ht="34.5" hidden="1">
      <c r="A139" s="451" t="s">
        <v>56</v>
      </c>
      <c r="B139" s="452" t="s">
        <v>138</v>
      </c>
      <c r="C139" s="453" t="s">
        <v>57</v>
      </c>
      <c r="D139" s="492">
        <v>23504.534999999996</v>
      </c>
      <c r="E139" s="492">
        <v>23980.812174894792</v>
      </c>
      <c r="F139" s="512"/>
      <c r="G139" s="512"/>
      <c r="H139" s="512"/>
      <c r="I139" s="512"/>
      <c r="J139" s="513">
        <v>22382.64600000003</v>
      </c>
    </row>
    <row r="140" spans="1:10" ht="18.75" hidden="1">
      <c r="A140" s="451" t="s">
        <v>24</v>
      </c>
      <c r="B140" s="452" t="s">
        <v>139</v>
      </c>
      <c r="C140" s="453" t="s">
        <v>23</v>
      </c>
      <c r="D140" s="493"/>
      <c r="E140" s="493"/>
      <c r="F140" s="494"/>
      <c r="G140" s="494"/>
      <c r="H140" s="494"/>
      <c r="I140" s="494"/>
      <c r="J140" s="495"/>
    </row>
    <row r="141" spans="1:10" ht="63" hidden="1">
      <c r="A141" s="451" t="s">
        <v>25</v>
      </c>
      <c r="B141" s="452" t="s">
        <v>153</v>
      </c>
      <c r="C141" s="453" t="s">
        <v>16</v>
      </c>
      <c r="D141" s="514" t="s">
        <v>291</v>
      </c>
      <c r="E141" s="514"/>
      <c r="F141" s="515"/>
      <c r="G141" s="515"/>
      <c r="H141" s="515"/>
      <c r="I141" s="515"/>
      <c r="J141" s="516"/>
    </row>
    <row r="142" spans="1:10" ht="94.5" hidden="1">
      <c r="A142" s="451" t="s">
        <v>26</v>
      </c>
      <c r="B142" s="452" t="s">
        <v>154</v>
      </c>
      <c r="C142" s="453"/>
      <c r="D142" s="514" t="s">
        <v>339</v>
      </c>
      <c r="E142" s="514" t="s">
        <v>339</v>
      </c>
      <c r="F142" s="515"/>
      <c r="G142" s="515"/>
      <c r="H142" s="515"/>
      <c r="I142" s="515"/>
      <c r="J142" s="516" t="s">
        <v>339</v>
      </c>
    </row>
    <row r="143" spans="1:10" ht="34.5" hidden="1">
      <c r="A143" s="451" t="s">
        <v>27</v>
      </c>
      <c r="B143" s="452" t="s">
        <v>140</v>
      </c>
      <c r="C143" s="453" t="s">
        <v>21</v>
      </c>
      <c r="D143" s="493"/>
      <c r="E143" s="493"/>
      <c r="F143" s="494"/>
      <c r="G143" s="494"/>
      <c r="H143" s="494"/>
      <c r="I143" s="494"/>
      <c r="J143" s="495"/>
    </row>
    <row r="144" spans="1:10" ht="15.75" hidden="1">
      <c r="A144" s="451" t="s">
        <v>28</v>
      </c>
      <c r="B144" s="452" t="s">
        <v>29</v>
      </c>
      <c r="C144" s="453" t="s">
        <v>6</v>
      </c>
      <c r="D144" s="493">
        <v>15416.73769</v>
      </c>
      <c r="E144" s="493">
        <v>14500.942425792</v>
      </c>
      <c r="F144" s="494"/>
      <c r="G144" s="494"/>
      <c r="H144" s="494"/>
      <c r="I144" s="494"/>
      <c r="J144" s="495">
        <v>95129.30154887999</v>
      </c>
    </row>
    <row r="145" spans="1:10" ht="50.25" hidden="1">
      <c r="A145" s="451" t="s">
        <v>30</v>
      </c>
      <c r="B145" s="452" t="s">
        <v>155</v>
      </c>
      <c r="C145" s="453" t="s">
        <v>6</v>
      </c>
      <c r="D145" s="493">
        <v>11583.73495</v>
      </c>
      <c r="E145" s="493">
        <v>9624.400826000001</v>
      </c>
      <c r="F145" s="494"/>
      <c r="G145" s="494"/>
      <c r="H145" s="494"/>
      <c r="I145" s="494"/>
      <c r="J145" s="495">
        <v>13965.361156379999</v>
      </c>
    </row>
    <row r="146" spans="1:10" ht="15.75" hidden="1">
      <c r="A146" s="451"/>
      <c r="B146" s="452" t="s">
        <v>60</v>
      </c>
      <c r="C146" s="453"/>
      <c r="D146" s="493"/>
      <c r="E146" s="493"/>
      <c r="F146" s="494"/>
      <c r="G146" s="494"/>
      <c r="H146" s="494"/>
      <c r="I146" s="494"/>
      <c r="J146" s="495"/>
    </row>
    <row r="147" spans="1:10" ht="15.75" hidden="1">
      <c r="A147" s="451"/>
      <c r="B147" s="452" t="s">
        <v>31</v>
      </c>
      <c r="C147" s="453"/>
      <c r="D147" s="493">
        <v>2254.04</v>
      </c>
      <c r="E147" s="493">
        <v>1523.2207230000001</v>
      </c>
      <c r="F147" s="494"/>
      <c r="G147" s="494"/>
      <c r="H147" s="494"/>
      <c r="I147" s="494"/>
      <c r="J147" s="495">
        <v>2996.92</v>
      </c>
    </row>
    <row r="148" spans="1:10" ht="15.75" hidden="1">
      <c r="A148" s="451"/>
      <c r="B148" s="452" t="s">
        <v>32</v>
      </c>
      <c r="C148" s="453"/>
      <c r="D148" s="493">
        <v>6483.713</v>
      </c>
      <c r="E148" s="493">
        <v>5804.08</v>
      </c>
      <c r="F148" s="494"/>
      <c r="G148" s="494"/>
      <c r="H148" s="494"/>
      <c r="I148" s="494"/>
      <c r="J148" s="495">
        <v>5800</v>
      </c>
    </row>
    <row r="149" spans="1:10" ht="15.75" hidden="1">
      <c r="A149" s="451"/>
      <c r="B149" s="452" t="s">
        <v>33</v>
      </c>
      <c r="C149" s="453"/>
      <c r="D149" s="493">
        <v>814.9968</v>
      </c>
      <c r="E149" s="493">
        <v>165.06</v>
      </c>
      <c r="F149" s="494"/>
      <c r="G149" s="494"/>
      <c r="H149" s="494"/>
      <c r="I149" s="494"/>
      <c r="J149" s="495">
        <v>1803.2286114600001</v>
      </c>
    </row>
    <row r="150" spans="1:10" ht="18.75" hidden="1">
      <c r="A150" s="451" t="s">
        <v>34</v>
      </c>
      <c r="B150" s="452" t="s">
        <v>142</v>
      </c>
      <c r="C150" s="453" t="s">
        <v>6</v>
      </c>
      <c r="D150" s="493">
        <v>3833.00274</v>
      </c>
      <c r="E150" s="493">
        <v>4731.291599792</v>
      </c>
      <c r="F150" s="494"/>
      <c r="G150" s="494"/>
      <c r="H150" s="494"/>
      <c r="I150" s="494"/>
      <c r="J150" s="495">
        <v>42646.62039249999</v>
      </c>
    </row>
    <row r="151" spans="1:10" ht="31.5" hidden="1">
      <c r="A151" s="451" t="s">
        <v>35</v>
      </c>
      <c r="B151" s="452" t="s">
        <v>61</v>
      </c>
      <c r="C151" s="453" t="s">
        <v>6</v>
      </c>
      <c r="D151" s="493"/>
      <c r="E151" s="493">
        <v>145.25</v>
      </c>
      <c r="F151" s="494"/>
      <c r="G151" s="494"/>
      <c r="H151" s="494"/>
      <c r="I151" s="494"/>
      <c r="J151" s="495">
        <v>38517.32</v>
      </c>
    </row>
    <row r="152" spans="1:10" ht="31.5" hidden="1">
      <c r="A152" s="451" t="s">
        <v>36</v>
      </c>
      <c r="B152" s="452" t="s">
        <v>64</v>
      </c>
      <c r="C152" s="453" t="s">
        <v>6</v>
      </c>
      <c r="D152" s="493"/>
      <c r="E152" s="493"/>
      <c r="F152" s="494"/>
      <c r="G152" s="494"/>
      <c r="H152" s="494"/>
      <c r="I152" s="494"/>
      <c r="J152" s="495"/>
    </row>
    <row r="153" spans="1:10" ht="15.75" hidden="1">
      <c r="A153" s="451" t="s">
        <v>37</v>
      </c>
      <c r="B153" s="452" t="s">
        <v>38</v>
      </c>
      <c r="C153" s="453"/>
      <c r="D153" s="493"/>
      <c r="E153" s="493"/>
      <c r="F153" s="494"/>
      <c r="G153" s="494"/>
      <c r="H153" s="494"/>
      <c r="I153" s="494"/>
      <c r="J153" s="495"/>
    </row>
    <row r="154" spans="1:10" ht="15.75" hidden="1">
      <c r="A154" s="451"/>
      <c r="B154" s="462" t="s">
        <v>39</v>
      </c>
      <c r="C154" s="453"/>
      <c r="D154" s="493"/>
      <c r="E154" s="493"/>
      <c r="F154" s="494"/>
      <c r="G154" s="494"/>
      <c r="H154" s="494"/>
      <c r="I154" s="494"/>
      <c r="J154" s="495"/>
    </row>
    <row r="155" spans="1:10" ht="18.75" hidden="1">
      <c r="A155" s="451"/>
      <c r="B155" s="452" t="s">
        <v>143</v>
      </c>
      <c r="C155" s="453" t="s">
        <v>40</v>
      </c>
      <c r="D155" s="493">
        <v>1009.6690000000001</v>
      </c>
      <c r="E155" s="493">
        <v>516.3809</v>
      </c>
      <c r="F155" s="494"/>
      <c r="G155" s="494"/>
      <c r="H155" s="494"/>
      <c r="I155" s="494"/>
      <c r="J155" s="495">
        <v>1009.6699000000001</v>
      </c>
    </row>
    <row r="156" spans="1:10" ht="18.75" hidden="1">
      <c r="A156" s="451"/>
      <c r="B156" s="452" t="s">
        <v>144</v>
      </c>
      <c r="C156" s="453" t="s">
        <v>41</v>
      </c>
      <c r="D156" s="493">
        <v>11.472804404215639</v>
      </c>
      <c r="E156" s="493">
        <v>18.63818128439685</v>
      </c>
      <c r="F156" s="494"/>
      <c r="G156" s="494"/>
      <c r="H156" s="494"/>
      <c r="I156" s="494"/>
      <c r="J156" s="495">
        <v>13.831610862500701</v>
      </c>
    </row>
    <row r="157" spans="1:10" ht="15.75" hidden="1">
      <c r="A157" s="451" t="s">
        <v>42</v>
      </c>
      <c r="B157" s="452" t="s">
        <v>43</v>
      </c>
      <c r="C157" s="453"/>
      <c r="D157" s="493"/>
      <c r="E157" s="493"/>
      <c r="F157" s="494"/>
      <c r="G157" s="494"/>
      <c r="H157" s="494"/>
      <c r="I157" s="494"/>
      <c r="J157" s="495"/>
    </row>
    <row r="158" spans="1:10" ht="15.75" hidden="1">
      <c r="A158" s="451" t="s">
        <v>44</v>
      </c>
      <c r="B158" s="452" t="s">
        <v>45</v>
      </c>
      <c r="C158" s="453" t="s">
        <v>46</v>
      </c>
      <c r="D158" s="493">
        <v>6.2</v>
      </c>
      <c r="E158" s="493">
        <v>4.5</v>
      </c>
      <c r="F158" s="494"/>
      <c r="G158" s="494"/>
      <c r="H158" s="494"/>
      <c r="I158" s="494"/>
      <c r="J158" s="495">
        <v>6.5</v>
      </c>
    </row>
    <row r="159" spans="1:10" ht="31.5" hidden="1">
      <c r="A159" s="451" t="s">
        <v>47</v>
      </c>
      <c r="B159" s="452" t="s">
        <v>48</v>
      </c>
      <c r="C159" s="453" t="s">
        <v>62</v>
      </c>
      <c r="D159" s="493">
        <v>30.296236559139786</v>
      </c>
      <c r="E159" s="493">
        <v>28.20779116666667</v>
      </c>
      <c r="F159" s="494"/>
      <c r="G159" s="494"/>
      <c r="H159" s="494"/>
      <c r="I159" s="494"/>
      <c r="J159" s="495">
        <v>38.422051282051285</v>
      </c>
    </row>
    <row r="160" spans="1:10" ht="15.75" hidden="1">
      <c r="A160" s="451" t="s">
        <v>49</v>
      </c>
      <c r="B160" s="452" t="s">
        <v>50</v>
      </c>
      <c r="C160" s="453"/>
      <c r="D160" s="493"/>
      <c r="E160" s="493"/>
      <c r="F160" s="494"/>
      <c r="G160" s="494"/>
      <c r="H160" s="494"/>
      <c r="I160" s="494"/>
      <c r="J160" s="495"/>
    </row>
    <row r="161" spans="1:10" ht="15.75" hidden="1">
      <c r="A161" s="451"/>
      <c r="B161" s="462" t="s">
        <v>39</v>
      </c>
      <c r="C161" s="453"/>
      <c r="D161" s="493"/>
      <c r="E161" s="493"/>
      <c r="F161" s="494"/>
      <c r="G161" s="494"/>
      <c r="H161" s="494"/>
      <c r="I161" s="494"/>
      <c r="J161" s="495"/>
    </row>
    <row r="162" spans="1:10" ht="15.75" hidden="1">
      <c r="A162" s="451"/>
      <c r="B162" s="452" t="s">
        <v>51</v>
      </c>
      <c r="C162" s="453" t="s">
        <v>6</v>
      </c>
      <c r="D162" s="489">
        <v>1000</v>
      </c>
      <c r="E162" s="498">
        <v>1000</v>
      </c>
      <c r="F162" s="499"/>
      <c r="G162" s="499"/>
      <c r="H162" s="499"/>
      <c r="I162" s="499"/>
      <c r="J162" s="491">
        <v>1000</v>
      </c>
    </row>
    <row r="163" spans="1:10" ht="16.5" hidden="1" thickBot="1">
      <c r="A163" s="468"/>
      <c r="B163" s="469" t="s">
        <v>52</v>
      </c>
      <c r="C163" s="470" t="s">
        <v>6</v>
      </c>
      <c r="D163" s="517"/>
      <c r="E163" s="517"/>
      <c r="F163" s="518"/>
      <c r="G163" s="518"/>
      <c r="H163" s="518"/>
      <c r="I163" s="518"/>
      <c r="J163" s="519"/>
    </row>
    <row r="164" spans="1:10" ht="15.75" hidden="1">
      <c r="A164" s="520"/>
      <c r="B164" s="521"/>
      <c r="C164" s="521"/>
      <c r="D164" s="521"/>
      <c r="E164" s="521"/>
      <c r="F164" s="521"/>
      <c r="G164" s="521"/>
      <c r="H164" s="521"/>
      <c r="I164" s="521"/>
      <c r="J164" s="522"/>
    </row>
    <row r="165" spans="1:10" ht="21" hidden="1" thickBot="1">
      <c r="A165" s="814" t="s">
        <v>340</v>
      </c>
      <c r="B165" s="815"/>
      <c r="C165" s="815"/>
      <c r="D165" s="815"/>
      <c r="E165" s="815"/>
      <c r="F165" s="815"/>
      <c r="G165" s="815"/>
      <c r="H165" s="815"/>
      <c r="I165" s="815"/>
      <c r="J165" s="816"/>
    </row>
    <row r="166" spans="1:10" ht="79.5" hidden="1" thickBot="1">
      <c r="A166" s="441" t="s">
        <v>53</v>
      </c>
      <c r="B166" s="523" t="s">
        <v>0</v>
      </c>
      <c r="C166" s="442" t="s">
        <v>1</v>
      </c>
      <c r="D166" s="442" t="s">
        <v>55</v>
      </c>
      <c r="E166" s="442" t="s">
        <v>134</v>
      </c>
      <c r="F166" s="443"/>
      <c r="G166" s="443"/>
      <c r="H166" s="443"/>
      <c r="I166" s="443"/>
      <c r="J166" s="444" t="s">
        <v>54</v>
      </c>
    </row>
    <row r="167" spans="1:10" ht="19.5" hidden="1" thickBot="1">
      <c r="A167" s="441"/>
      <c r="B167" s="523"/>
      <c r="C167" s="442"/>
      <c r="D167" s="442">
        <v>2015</v>
      </c>
      <c r="E167" s="442">
        <v>2016</v>
      </c>
      <c r="F167" s="443"/>
      <c r="G167" s="443"/>
      <c r="H167" s="443"/>
      <c r="I167" s="443"/>
      <c r="J167" s="444">
        <v>2017</v>
      </c>
    </row>
    <row r="168" spans="1:10" ht="18.75" hidden="1">
      <c r="A168" s="524" t="s">
        <v>2</v>
      </c>
      <c r="B168" s="525" t="s">
        <v>3</v>
      </c>
      <c r="C168" s="526"/>
      <c r="D168" s="506"/>
      <c r="E168" s="506"/>
      <c r="F168" s="507"/>
      <c r="G168" s="507"/>
      <c r="H168" s="507"/>
      <c r="I168" s="507"/>
      <c r="J168" s="508"/>
    </row>
    <row r="169" spans="1:10" ht="18.75" hidden="1">
      <c r="A169" s="527" t="s">
        <v>4</v>
      </c>
      <c r="B169" s="528" t="s">
        <v>5</v>
      </c>
      <c r="C169" s="464" t="s">
        <v>6</v>
      </c>
      <c r="D169" s="480">
        <v>19320724</v>
      </c>
      <c r="E169" s="480">
        <v>21186779</v>
      </c>
      <c r="F169" s="481"/>
      <c r="G169" s="481"/>
      <c r="H169" s="481"/>
      <c r="I169" s="481"/>
      <c r="J169" s="482">
        <v>21186779</v>
      </c>
    </row>
    <row r="170" spans="1:10" ht="18.75" hidden="1">
      <c r="A170" s="527" t="s">
        <v>7</v>
      </c>
      <c r="B170" s="528" t="s">
        <v>8</v>
      </c>
      <c r="C170" s="464" t="s">
        <v>6</v>
      </c>
      <c r="D170" s="480">
        <v>-125009</v>
      </c>
      <c r="E170" s="480">
        <v>-577015</v>
      </c>
      <c r="F170" s="481"/>
      <c r="G170" s="481"/>
      <c r="H170" s="481"/>
      <c r="I170" s="481"/>
      <c r="J170" s="482">
        <v>-577015</v>
      </c>
    </row>
    <row r="171" spans="1:10" ht="18.75" hidden="1">
      <c r="A171" s="527" t="s">
        <v>9</v>
      </c>
      <c r="B171" s="528" t="s">
        <v>10</v>
      </c>
      <c r="C171" s="464" t="s">
        <v>6</v>
      </c>
      <c r="D171" s="480">
        <v>489095</v>
      </c>
      <c r="E171" s="480">
        <v>30582</v>
      </c>
      <c r="F171" s="481"/>
      <c r="G171" s="481"/>
      <c r="H171" s="481"/>
      <c r="I171" s="481"/>
      <c r="J171" s="482">
        <v>30582</v>
      </c>
    </row>
    <row r="172" spans="1:10" ht="18.75" hidden="1">
      <c r="A172" s="527" t="s">
        <v>11</v>
      </c>
      <c r="B172" s="528" t="s">
        <v>12</v>
      </c>
      <c r="C172" s="464" t="s">
        <v>6</v>
      </c>
      <c r="D172" s="480">
        <v>154125</v>
      </c>
      <c r="E172" s="480">
        <v>-283437</v>
      </c>
      <c r="F172" s="481"/>
      <c r="G172" s="481"/>
      <c r="H172" s="481"/>
      <c r="I172" s="481"/>
      <c r="J172" s="482">
        <v>-283437</v>
      </c>
    </row>
    <row r="173" spans="1:10" ht="18.75" hidden="1">
      <c r="A173" s="527" t="s">
        <v>13</v>
      </c>
      <c r="B173" s="528" t="s">
        <v>14</v>
      </c>
      <c r="C173" s="464"/>
      <c r="D173" s="529"/>
      <c r="E173" s="530"/>
      <c r="F173" s="529"/>
      <c r="G173" s="529"/>
      <c r="H173" s="529"/>
      <c r="I173" s="529"/>
      <c r="J173" s="531"/>
    </row>
    <row r="174" spans="1:10" ht="56.25" hidden="1">
      <c r="A174" s="527" t="s">
        <v>15</v>
      </c>
      <c r="B174" s="528" t="s">
        <v>59</v>
      </c>
      <c r="C174" s="464" t="s">
        <v>16</v>
      </c>
      <c r="D174" s="529"/>
      <c r="E174" s="530"/>
      <c r="F174" s="529"/>
      <c r="G174" s="529"/>
      <c r="H174" s="529"/>
      <c r="I174" s="529"/>
      <c r="J174" s="531"/>
    </row>
    <row r="175" spans="1:10" ht="37.5" hidden="1">
      <c r="A175" s="527" t="s">
        <v>17</v>
      </c>
      <c r="B175" s="528" t="s">
        <v>58</v>
      </c>
      <c r="C175" s="464"/>
      <c r="D175" s="461"/>
      <c r="E175" s="461"/>
      <c r="F175" s="532"/>
      <c r="G175" s="532"/>
      <c r="H175" s="532"/>
      <c r="I175" s="532"/>
      <c r="J175" s="460"/>
    </row>
    <row r="176" spans="1:10" ht="22.5" hidden="1">
      <c r="A176" s="527" t="s">
        <v>18</v>
      </c>
      <c r="B176" s="528" t="s">
        <v>341</v>
      </c>
      <c r="C176" s="464" t="s">
        <v>19</v>
      </c>
      <c r="D176" s="461"/>
      <c r="E176" s="461"/>
      <c r="F176" s="532"/>
      <c r="G176" s="532"/>
      <c r="H176" s="532"/>
      <c r="I176" s="532"/>
      <c r="J176" s="460"/>
    </row>
    <row r="177" spans="1:10" ht="22.5" hidden="1">
      <c r="A177" s="527" t="s">
        <v>20</v>
      </c>
      <c r="B177" s="528" t="s">
        <v>342</v>
      </c>
      <c r="C177" s="464" t="s">
        <v>21</v>
      </c>
      <c r="D177" s="461"/>
      <c r="E177" s="461"/>
      <c r="F177" s="532"/>
      <c r="G177" s="532"/>
      <c r="H177" s="532"/>
      <c r="I177" s="532"/>
      <c r="J177" s="460"/>
    </row>
    <row r="178" spans="1:10" ht="22.5" hidden="1">
      <c r="A178" s="527" t="s">
        <v>22</v>
      </c>
      <c r="B178" s="528" t="s">
        <v>343</v>
      </c>
      <c r="C178" s="464" t="s">
        <v>19</v>
      </c>
      <c r="D178" s="461">
        <f>'[3]5'!$T$21+'[3]5'!$W$26</f>
        <v>3.4095394063926943</v>
      </c>
      <c r="E178" s="461">
        <f>'[3]5'!$Y$21+'[3]5'!$AB$26</f>
        <v>3.4095394063926943</v>
      </c>
      <c r="F178" s="532"/>
      <c r="G178" s="532"/>
      <c r="H178" s="532"/>
      <c r="I178" s="532"/>
      <c r="J178" s="460">
        <f>'[3]5'!$AD$21+'[3]5'!$AG$26</f>
        <v>3.937975175038056</v>
      </c>
    </row>
    <row r="179" spans="1:10" ht="41.25" hidden="1">
      <c r="A179" s="527" t="s">
        <v>56</v>
      </c>
      <c r="B179" s="528" t="s">
        <v>344</v>
      </c>
      <c r="C179" s="464" t="s">
        <v>57</v>
      </c>
      <c r="D179" s="461">
        <f>'[3]4'!$T$22*1000</f>
        <v>23504.534999999996</v>
      </c>
      <c r="E179" s="461">
        <f>('[3]4'!$Y$22+'[3]4'!$Y$27)*1000</f>
        <v>23980.812174894792</v>
      </c>
      <c r="F179" s="532"/>
      <c r="G179" s="532"/>
      <c r="H179" s="532"/>
      <c r="I179" s="532"/>
      <c r="J179" s="460">
        <f>('[3]4'!$AD$22+'[3]4'!$AD$27)*1000</f>
        <v>22382.64600000003</v>
      </c>
    </row>
    <row r="180" spans="1:10" ht="41.25" hidden="1">
      <c r="A180" s="527" t="s">
        <v>24</v>
      </c>
      <c r="B180" s="528" t="s">
        <v>345</v>
      </c>
      <c r="C180" s="464" t="s">
        <v>23</v>
      </c>
      <c r="D180" s="461"/>
      <c r="E180" s="461"/>
      <c r="F180" s="532"/>
      <c r="G180" s="532"/>
      <c r="H180" s="532"/>
      <c r="I180" s="532"/>
      <c r="J180" s="460"/>
    </row>
    <row r="181" spans="1:10" ht="47.25" hidden="1">
      <c r="A181" s="527" t="s">
        <v>25</v>
      </c>
      <c r="B181" s="528" t="s">
        <v>98</v>
      </c>
      <c r="C181" s="464" t="s">
        <v>16</v>
      </c>
      <c r="D181" s="461" t="s">
        <v>346</v>
      </c>
      <c r="E181" s="461"/>
      <c r="F181" s="532"/>
      <c r="G181" s="532"/>
      <c r="H181" s="532"/>
      <c r="I181" s="532"/>
      <c r="J181" s="460"/>
    </row>
    <row r="182" spans="1:10" ht="94.5" hidden="1">
      <c r="A182" s="527" t="s">
        <v>26</v>
      </c>
      <c r="B182" s="528" t="s">
        <v>99</v>
      </c>
      <c r="C182" s="464"/>
      <c r="D182" s="514" t="s">
        <v>347</v>
      </c>
      <c r="E182" s="514" t="s">
        <v>347</v>
      </c>
      <c r="F182" s="514"/>
      <c r="G182" s="514"/>
      <c r="H182" s="514"/>
      <c r="I182" s="514"/>
      <c r="J182" s="514" t="s">
        <v>347</v>
      </c>
    </row>
    <row r="183" spans="1:10" ht="41.25" hidden="1">
      <c r="A183" s="527" t="s">
        <v>27</v>
      </c>
      <c r="B183" s="528" t="s">
        <v>348</v>
      </c>
      <c r="C183" s="464" t="s">
        <v>21</v>
      </c>
      <c r="D183" s="461"/>
      <c r="E183" s="461"/>
      <c r="F183" s="532"/>
      <c r="G183" s="532"/>
      <c r="H183" s="532"/>
      <c r="I183" s="532"/>
      <c r="J183" s="460"/>
    </row>
    <row r="184" spans="1:10" ht="18.75" hidden="1">
      <c r="A184" s="527" t="s">
        <v>28</v>
      </c>
      <c r="B184" s="528" t="s">
        <v>29</v>
      </c>
      <c r="C184" s="464" t="s">
        <v>6</v>
      </c>
      <c r="D184" s="461">
        <f>'[4]НВВ на содержание'!$E$8</f>
        <v>15416.73769</v>
      </c>
      <c r="E184" s="461">
        <f>'[4]НВВ на содержание'!$F$8</f>
        <v>14500.942425792</v>
      </c>
      <c r="F184" s="532"/>
      <c r="G184" s="532"/>
      <c r="H184" s="532"/>
      <c r="I184" s="532"/>
      <c r="J184" s="460">
        <f>'[5]НВВ на содержание'!$G$8</f>
        <v>58222.52681759</v>
      </c>
    </row>
    <row r="185" spans="1:10" ht="60" hidden="1">
      <c r="A185" s="527" t="s">
        <v>30</v>
      </c>
      <c r="B185" s="528" t="s">
        <v>349</v>
      </c>
      <c r="C185" s="464" t="s">
        <v>6</v>
      </c>
      <c r="D185" s="461">
        <f>'[4]НВВ на содержание'!$E$9</f>
        <v>11583.73495</v>
      </c>
      <c r="E185" s="461">
        <f>'[4]НВВ на содержание'!$F$9</f>
        <v>9624.400826000001</v>
      </c>
      <c r="F185" s="532"/>
      <c r="G185" s="532"/>
      <c r="H185" s="532"/>
      <c r="I185" s="532"/>
      <c r="J185" s="460">
        <f>'[5]НВВ на содержание'!$G$9</f>
        <v>15164.554361817269</v>
      </c>
    </row>
    <row r="186" spans="1:10" ht="18.75" hidden="1">
      <c r="A186" s="527"/>
      <c r="B186" s="528" t="s">
        <v>60</v>
      </c>
      <c r="C186" s="464"/>
      <c r="D186" s="461"/>
      <c r="E186" s="461"/>
      <c r="F186" s="532"/>
      <c r="G186" s="532"/>
      <c r="H186" s="532"/>
      <c r="I186" s="532"/>
      <c r="J186" s="460"/>
    </row>
    <row r="187" spans="1:10" ht="18.75" hidden="1">
      <c r="A187" s="527"/>
      <c r="B187" s="528" t="s">
        <v>31</v>
      </c>
      <c r="C187" s="464"/>
      <c r="D187" s="461">
        <f>'[4]НВВ на содержание'!$E$13</f>
        <v>2254.04</v>
      </c>
      <c r="E187" s="461">
        <f>'[4]НВВ на содержание'!$F$13</f>
        <v>1523.2207230000001</v>
      </c>
      <c r="F187" s="532"/>
      <c r="G187" s="532"/>
      <c r="H187" s="532"/>
      <c r="I187" s="532"/>
      <c r="J187" s="460">
        <f>'[5]НВВ на содержание'!$G$13</f>
        <v>3845.09259272727</v>
      </c>
    </row>
    <row r="188" spans="1:10" ht="18.75" hidden="1">
      <c r="A188" s="527"/>
      <c r="B188" s="528" t="s">
        <v>32</v>
      </c>
      <c r="C188" s="464"/>
      <c r="D188" s="461">
        <f>'[4]НВВ на содержание'!$E$15</f>
        <v>6483.713</v>
      </c>
      <c r="E188" s="461">
        <f>'[4]НВВ на содержание'!$F$15</f>
        <v>5804.08</v>
      </c>
      <c r="F188" s="532"/>
      <c r="G188" s="532"/>
      <c r="H188" s="532"/>
      <c r="I188" s="532"/>
      <c r="J188" s="460">
        <f>'[4]НВВ на содержание'!$G$15</f>
        <v>5800</v>
      </c>
    </row>
    <row r="189" spans="1:10" ht="18.75" hidden="1">
      <c r="A189" s="527"/>
      <c r="B189" s="528" t="s">
        <v>33</v>
      </c>
      <c r="C189" s="464"/>
      <c r="D189" s="461">
        <f>'[4]НВВ на содержание'!$E$10</f>
        <v>814.9968</v>
      </c>
      <c r="E189" s="461">
        <f>'[4]НВВ на содержание'!$F$10</f>
        <v>165.06</v>
      </c>
      <c r="F189" s="532"/>
      <c r="G189" s="532"/>
      <c r="H189" s="532"/>
      <c r="I189" s="532"/>
      <c r="J189" s="460">
        <f>'[5]НВВ на содержание'!$G$10</f>
        <v>2103.21849</v>
      </c>
    </row>
    <row r="190" spans="1:10" ht="45" hidden="1">
      <c r="A190" s="527" t="s">
        <v>34</v>
      </c>
      <c r="B190" s="528" t="s">
        <v>350</v>
      </c>
      <c r="C190" s="464" t="s">
        <v>6</v>
      </c>
      <c r="D190" s="461">
        <f>'[4]НВВ на содержание'!$E$34</f>
        <v>3833.00274</v>
      </c>
      <c r="E190" s="461">
        <f>'[4]НВВ на содержание'!$F$34-E191</f>
        <v>4731.291599792</v>
      </c>
      <c r="F190" s="532"/>
      <c r="G190" s="532"/>
      <c r="H190" s="532"/>
      <c r="I190" s="532"/>
      <c r="J190" s="460">
        <f>'[5]НВВ на содержание'!$G$34</f>
        <v>43057.97245577273</v>
      </c>
    </row>
    <row r="191" spans="1:10" ht="37.5" hidden="1">
      <c r="A191" s="527" t="s">
        <v>35</v>
      </c>
      <c r="B191" s="528" t="s">
        <v>61</v>
      </c>
      <c r="C191" s="464" t="s">
        <v>6</v>
      </c>
      <c r="D191" s="461"/>
      <c r="E191" s="461">
        <f>'[4]НВВ на содержание'!$F$48</f>
        <v>145.25</v>
      </c>
      <c r="F191" s="532"/>
      <c r="G191" s="532"/>
      <c r="H191" s="532"/>
      <c r="I191" s="532"/>
      <c r="J191" s="460"/>
    </row>
    <row r="192" spans="1:10" ht="37.5" hidden="1">
      <c r="A192" s="527" t="s">
        <v>36</v>
      </c>
      <c r="B192" s="528" t="s">
        <v>64</v>
      </c>
      <c r="C192" s="464" t="s">
        <v>6</v>
      </c>
      <c r="D192" s="461"/>
      <c r="E192" s="461"/>
      <c r="F192" s="532"/>
      <c r="G192" s="532"/>
      <c r="H192" s="532"/>
      <c r="I192" s="532"/>
      <c r="J192" s="460"/>
    </row>
    <row r="193" spans="1:10" ht="37.5" hidden="1">
      <c r="A193" s="527" t="s">
        <v>37</v>
      </c>
      <c r="B193" s="528" t="s">
        <v>38</v>
      </c>
      <c r="C193" s="464"/>
      <c r="D193" s="461"/>
      <c r="E193" s="461"/>
      <c r="F193" s="532"/>
      <c r="G193" s="532"/>
      <c r="H193" s="532"/>
      <c r="I193" s="532"/>
      <c r="J193" s="460"/>
    </row>
    <row r="194" spans="1:10" ht="18.75" hidden="1">
      <c r="A194" s="527"/>
      <c r="B194" s="528" t="s">
        <v>39</v>
      </c>
      <c r="C194" s="464"/>
      <c r="D194" s="461"/>
      <c r="E194" s="461"/>
      <c r="F194" s="532"/>
      <c r="G194" s="532"/>
      <c r="H194" s="532"/>
      <c r="I194" s="532"/>
      <c r="J194" s="460"/>
    </row>
    <row r="195" spans="1:10" ht="22.5" hidden="1">
      <c r="A195" s="527"/>
      <c r="B195" s="528" t="s">
        <v>351</v>
      </c>
      <c r="C195" s="464" t="s">
        <v>40</v>
      </c>
      <c r="D195" s="461">
        <f>'[3]свод'!$H$125</f>
        <v>1009.6690000000001</v>
      </c>
      <c r="E195" s="461">
        <f>'[3]свод'!$I$125</f>
        <v>516.3809</v>
      </c>
      <c r="F195" s="532"/>
      <c r="G195" s="532"/>
      <c r="H195" s="532"/>
      <c r="I195" s="532"/>
      <c r="J195" s="460">
        <v>1498.512</v>
      </c>
    </row>
    <row r="196" spans="1:10" ht="22.5" hidden="1">
      <c r="A196" s="527"/>
      <c r="B196" s="528" t="s">
        <v>352</v>
      </c>
      <c r="C196" s="464" t="s">
        <v>133</v>
      </c>
      <c r="D196" s="461">
        <f>D185/D195</f>
        <v>11.472804404215639</v>
      </c>
      <c r="E196" s="461">
        <f>E185/E195</f>
        <v>18.63818128439685</v>
      </c>
      <c r="F196" s="461"/>
      <c r="G196" s="461"/>
      <c r="H196" s="461"/>
      <c r="I196" s="461"/>
      <c r="J196" s="461">
        <f>J185/J195</f>
        <v>10.119741691636282</v>
      </c>
    </row>
    <row r="197" spans="1:10" ht="37.5" hidden="1">
      <c r="A197" s="527" t="s">
        <v>42</v>
      </c>
      <c r="B197" s="528" t="s">
        <v>43</v>
      </c>
      <c r="C197" s="464"/>
      <c r="D197" s="461"/>
      <c r="E197" s="461"/>
      <c r="F197" s="532"/>
      <c r="G197" s="532"/>
      <c r="H197" s="532"/>
      <c r="I197" s="532"/>
      <c r="J197" s="460"/>
    </row>
    <row r="198" spans="1:10" ht="18.75" hidden="1">
      <c r="A198" s="527" t="s">
        <v>44</v>
      </c>
      <c r="B198" s="528" t="s">
        <v>45</v>
      </c>
      <c r="C198" s="464" t="s">
        <v>46</v>
      </c>
      <c r="D198" s="461">
        <f>'[3]16'!$H$15</f>
        <v>6.2</v>
      </c>
      <c r="E198" s="461">
        <f>'[3]16'!$I$15</f>
        <v>4.5</v>
      </c>
      <c r="F198" s="532"/>
      <c r="G198" s="532"/>
      <c r="H198" s="532"/>
      <c r="I198" s="532"/>
      <c r="J198" s="460">
        <f>'[3]16'!$J$15</f>
        <v>6.5</v>
      </c>
    </row>
    <row r="199" spans="1:10" ht="31.5" hidden="1">
      <c r="A199" s="527" t="s">
        <v>47</v>
      </c>
      <c r="B199" s="528" t="s">
        <v>48</v>
      </c>
      <c r="C199" s="464" t="s">
        <v>62</v>
      </c>
      <c r="D199" s="461">
        <f>D187/D198/12</f>
        <v>30.296236559139786</v>
      </c>
      <c r="E199" s="461">
        <f>E187/E198/12</f>
        <v>28.20779116666667</v>
      </c>
      <c r="F199" s="461"/>
      <c r="G199" s="461"/>
      <c r="H199" s="461"/>
      <c r="I199" s="461"/>
      <c r="J199" s="461">
        <f>J187/J198/12</f>
        <v>49.296058881118846</v>
      </c>
    </row>
    <row r="200" spans="1:10" ht="18.75" hidden="1">
      <c r="A200" s="527" t="s">
        <v>49</v>
      </c>
      <c r="B200" s="528" t="s">
        <v>50</v>
      </c>
      <c r="C200" s="464"/>
      <c r="D200" s="461"/>
      <c r="E200" s="461"/>
      <c r="F200" s="532"/>
      <c r="G200" s="532"/>
      <c r="H200" s="532"/>
      <c r="I200" s="532"/>
      <c r="J200" s="460"/>
    </row>
    <row r="201" spans="1:10" ht="18.75" hidden="1">
      <c r="A201" s="527"/>
      <c r="B201" s="528" t="s">
        <v>39</v>
      </c>
      <c r="C201" s="464"/>
      <c r="D201" s="461"/>
      <c r="E201" s="461"/>
      <c r="F201" s="532"/>
      <c r="G201" s="532"/>
      <c r="H201" s="532"/>
      <c r="I201" s="532"/>
      <c r="J201" s="460"/>
    </row>
    <row r="202" spans="1:10" ht="18.75" hidden="1">
      <c r="A202" s="527"/>
      <c r="B202" s="528" t="s">
        <v>51</v>
      </c>
      <c r="C202" s="464" t="s">
        <v>6</v>
      </c>
      <c r="D202" s="489">
        <v>1000</v>
      </c>
      <c r="E202" s="489">
        <v>1000</v>
      </c>
      <c r="F202" s="489"/>
      <c r="G202" s="489"/>
      <c r="H202" s="489"/>
      <c r="I202" s="489"/>
      <c r="J202" s="489">
        <v>1000</v>
      </c>
    </row>
    <row r="203" spans="1:10" ht="38.25" hidden="1" thickBot="1">
      <c r="A203" s="533"/>
      <c r="B203" s="534" t="s">
        <v>52</v>
      </c>
      <c r="C203" s="535" t="s">
        <v>6</v>
      </c>
      <c r="D203" s="536"/>
      <c r="E203" s="536"/>
      <c r="F203" s="537"/>
      <c r="G203" s="537"/>
      <c r="H203" s="537"/>
      <c r="I203" s="537"/>
      <c r="J203" s="538"/>
    </row>
    <row r="204" spans="1:10" ht="15.75" hidden="1">
      <c r="A204" s="520"/>
      <c r="B204" s="521"/>
      <c r="C204" s="521"/>
      <c r="D204" s="521"/>
      <c r="E204" s="521"/>
      <c r="F204" s="521"/>
      <c r="G204" s="521"/>
      <c r="H204" s="521"/>
      <c r="I204" s="521"/>
      <c r="J204" s="522"/>
    </row>
    <row r="205" spans="1:10" ht="21" hidden="1" thickBot="1">
      <c r="A205" s="817" t="s">
        <v>292</v>
      </c>
      <c r="B205" s="818"/>
      <c r="C205" s="818"/>
      <c r="D205" s="818"/>
      <c r="E205" s="818"/>
      <c r="F205" s="818"/>
      <c r="G205" s="818"/>
      <c r="H205" s="818"/>
      <c r="I205" s="818"/>
      <c r="J205" s="819"/>
    </row>
    <row r="206" spans="1:10" ht="79.5" hidden="1" thickBot="1">
      <c r="A206" s="441" t="s">
        <v>53</v>
      </c>
      <c r="B206" s="442" t="s">
        <v>0</v>
      </c>
      <c r="C206" s="442" t="s">
        <v>1</v>
      </c>
      <c r="D206" s="442" t="s">
        <v>55</v>
      </c>
      <c r="E206" s="442" t="s">
        <v>134</v>
      </c>
      <c r="F206" s="443"/>
      <c r="G206" s="443"/>
      <c r="H206" s="443"/>
      <c r="I206" s="443"/>
      <c r="J206" s="444" t="s">
        <v>54</v>
      </c>
    </row>
    <row r="207" spans="1:10" ht="16.5" hidden="1" thickBot="1">
      <c r="A207" s="441"/>
      <c r="B207" s="442"/>
      <c r="C207" s="442"/>
      <c r="D207" s="442">
        <v>2015</v>
      </c>
      <c r="E207" s="442">
        <v>2016</v>
      </c>
      <c r="F207" s="443"/>
      <c r="G207" s="443"/>
      <c r="H207" s="443"/>
      <c r="I207" s="443"/>
      <c r="J207" s="444">
        <v>2017</v>
      </c>
    </row>
    <row r="208" spans="1:10" ht="15.75" hidden="1">
      <c r="A208" s="445" t="s">
        <v>2</v>
      </c>
      <c r="B208" s="446" t="s">
        <v>3</v>
      </c>
      <c r="C208" s="447"/>
      <c r="D208" s="447"/>
      <c r="E208" s="447"/>
      <c r="F208" s="539"/>
      <c r="G208" s="539"/>
      <c r="H208" s="539"/>
      <c r="I208" s="539"/>
      <c r="J208" s="540"/>
    </row>
    <row r="209" spans="1:10" ht="15.75" hidden="1">
      <c r="A209" s="451" t="s">
        <v>4</v>
      </c>
      <c r="B209" s="452" t="s">
        <v>5</v>
      </c>
      <c r="C209" s="453" t="s">
        <v>6</v>
      </c>
      <c r="D209" s="480">
        <v>19320724</v>
      </c>
      <c r="E209" s="480">
        <v>21186779</v>
      </c>
      <c r="F209" s="481"/>
      <c r="G209" s="481"/>
      <c r="H209" s="481"/>
      <c r="I209" s="481"/>
      <c r="J209" s="482">
        <v>21186779</v>
      </c>
    </row>
    <row r="210" spans="1:10" ht="15.75" hidden="1">
      <c r="A210" s="451" t="s">
        <v>7</v>
      </c>
      <c r="B210" s="452" t="s">
        <v>8</v>
      </c>
      <c r="C210" s="453" t="s">
        <v>6</v>
      </c>
      <c r="D210" s="480">
        <v>-125009</v>
      </c>
      <c r="E210" s="480">
        <v>-577015</v>
      </c>
      <c r="F210" s="481"/>
      <c r="G210" s="481"/>
      <c r="H210" s="481"/>
      <c r="I210" s="481"/>
      <c r="J210" s="482">
        <v>-577015</v>
      </c>
    </row>
    <row r="211" spans="1:10" ht="15.75" hidden="1">
      <c r="A211" s="451" t="s">
        <v>9</v>
      </c>
      <c r="B211" s="452" t="s">
        <v>10</v>
      </c>
      <c r="C211" s="453" t="s">
        <v>6</v>
      </c>
      <c r="D211" s="480">
        <v>489095</v>
      </c>
      <c r="E211" s="480">
        <v>30582</v>
      </c>
      <c r="F211" s="481"/>
      <c r="G211" s="481"/>
      <c r="H211" s="481"/>
      <c r="I211" s="481"/>
      <c r="J211" s="482">
        <v>30582</v>
      </c>
    </row>
    <row r="212" spans="1:10" ht="15.75" hidden="1">
      <c r="A212" s="451" t="s">
        <v>11</v>
      </c>
      <c r="B212" s="452" t="s">
        <v>12</v>
      </c>
      <c r="C212" s="453" t="s">
        <v>6</v>
      </c>
      <c r="D212" s="480">
        <v>154125</v>
      </c>
      <c r="E212" s="480">
        <v>-283437</v>
      </c>
      <c r="F212" s="481"/>
      <c r="G212" s="481"/>
      <c r="H212" s="481"/>
      <c r="I212" s="481"/>
      <c r="J212" s="482">
        <v>-283437</v>
      </c>
    </row>
    <row r="213" spans="1:10" ht="15.75" hidden="1">
      <c r="A213" s="451" t="s">
        <v>13</v>
      </c>
      <c r="B213" s="452" t="s">
        <v>14</v>
      </c>
      <c r="C213" s="453"/>
      <c r="D213" s="480"/>
      <c r="E213" s="480"/>
      <c r="F213" s="481"/>
      <c r="G213" s="481"/>
      <c r="H213" s="481"/>
      <c r="I213" s="481"/>
      <c r="J213" s="482"/>
    </row>
    <row r="214" spans="1:10" ht="47.25" hidden="1">
      <c r="A214" s="451" t="s">
        <v>15</v>
      </c>
      <c r="B214" s="452" t="s">
        <v>59</v>
      </c>
      <c r="C214" s="453" t="s">
        <v>16</v>
      </c>
      <c r="D214" s="480">
        <v>-0.6470202669423776</v>
      </c>
      <c r="E214" s="480"/>
      <c r="F214" s="481"/>
      <c r="G214" s="481"/>
      <c r="H214" s="481"/>
      <c r="I214" s="481"/>
      <c r="J214" s="482"/>
    </row>
    <row r="215" spans="1:10" ht="31.5" hidden="1">
      <c r="A215" s="451" t="s">
        <v>17</v>
      </c>
      <c r="B215" s="452" t="s">
        <v>58</v>
      </c>
      <c r="C215" s="453"/>
      <c r="D215" s="453"/>
      <c r="E215" s="453"/>
      <c r="F215" s="496"/>
      <c r="G215" s="496"/>
      <c r="H215" s="496"/>
      <c r="I215" s="496"/>
      <c r="J215" s="497"/>
    </row>
    <row r="216" spans="1:10" ht="18.75" hidden="1">
      <c r="A216" s="451" t="s">
        <v>18</v>
      </c>
      <c r="B216" s="452" t="s">
        <v>135</v>
      </c>
      <c r="C216" s="453" t="s">
        <v>19</v>
      </c>
      <c r="D216" s="453"/>
      <c r="E216" s="453"/>
      <c r="F216" s="496"/>
      <c r="G216" s="496"/>
      <c r="H216" s="496"/>
      <c r="I216" s="496"/>
      <c r="J216" s="497"/>
    </row>
    <row r="217" spans="1:10" ht="18.75" hidden="1">
      <c r="A217" s="451" t="s">
        <v>20</v>
      </c>
      <c r="B217" s="452" t="s">
        <v>136</v>
      </c>
      <c r="C217" s="453" t="s">
        <v>21</v>
      </c>
      <c r="D217" s="453"/>
      <c r="E217" s="453"/>
      <c r="F217" s="496"/>
      <c r="G217" s="496"/>
      <c r="H217" s="496"/>
      <c r="I217" s="496"/>
      <c r="J217" s="497"/>
    </row>
    <row r="218" spans="1:10" ht="18.75" hidden="1">
      <c r="A218" s="457" t="s">
        <v>22</v>
      </c>
      <c r="B218" s="458" t="s">
        <v>137</v>
      </c>
      <c r="C218" s="459" t="s">
        <v>19</v>
      </c>
      <c r="D218" s="541">
        <v>2.8320999999999996</v>
      </c>
      <c r="E218" s="541">
        <v>2.028</v>
      </c>
      <c r="F218" s="542"/>
      <c r="G218" s="542"/>
      <c r="H218" s="542"/>
      <c r="I218" s="542"/>
      <c r="J218" s="543">
        <v>3.3463000000000003</v>
      </c>
    </row>
    <row r="219" spans="1:10" ht="34.5" hidden="1">
      <c r="A219" s="451" t="s">
        <v>56</v>
      </c>
      <c r="B219" s="452" t="s">
        <v>138</v>
      </c>
      <c r="C219" s="453" t="s">
        <v>57</v>
      </c>
      <c r="D219" s="544">
        <v>5051.789000000001</v>
      </c>
      <c r="E219" s="544">
        <v>17131.399999999998</v>
      </c>
      <c r="F219" s="545"/>
      <c r="G219" s="545"/>
      <c r="H219" s="545"/>
      <c r="I219" s="545"/>
      <c r="J219" s="546">
        <v>21092.849000000002</v>
      </c>
    </row>
    <row r="220" spans="1:10" ht="18.75" hidden="1">
      <c r="A220" s="451" t="s">
        <v>24</v>
      </c>
      <c r="B220" s="452" t="s">
        <v>139</v>
      </c>
      <c r="C220" s="453" t="s">
        <v>23</v>
      </c>
      <c r="D220" s="547"/>
      <c r="E220" s="547"/>
      <c r="F220" s="548"/>
      <c r="G220" s="548"/>
      <c r="H220" s="548"/>
      <c r="I220" s="548"/>
      <c r="J220" s="549"/>
    </row>
    <row r="221" spans="1:10" ht="47.25" hidden="1">
      <c r="A221" s="451" t="s">
        <v>25</v>
      </c>
      <c r="B221" s="452" t="s">
        <v>153</v>
      </c>
      <c r="C221" s="453" t="s">
        <v>16</v>
      </c>
      <c r="D221" s="453" t="s">
        <v>293</v>
      </c>
      <c r="E221" s="453"/>
      <c r="F221" s="496"/>
      <c r="G221" s="496"/>
      <c r="H221" s="496"/>
      <c r="I221" s="496"/>
      <c r="J221" s="495"/>
    </row>
    <row r="222" spans="1:10" ht="63" hidden="1">
      <c r="A222" s="451" t="s">
        <v>26</v>
      </c>
      <c r="B222" s="452" t="s">
        <v>154</v>
      </c>
      <c r="C222" s="453"/>
      <c r="D222" s="514" t="s">
        <v>294</v>
      </c>
      <c r="E222" s="514" t="s">
        <v>294</v>
      </c>
      <c r="F222" s="515"/>
      <c r="G222" s="515"/>
      <c r="H222" s="515"/>
      <c r="I222" s="515"/>
      <c r="J222" s="516" t="s">
        <v>294</v>
      </c>
    </row>
    <row r="223" spans="1:10" ht="34.5" hidden="1">
      <c r="A223" s="451" t="s">
        <v>27</v>
      </c>
      <c r="B223" s="452" t="s">
        <v>140</v>
      </c>
      <c r="C223" s="453" t="s">
        <v>21</v>
      </c>
      <c r="D223" s="493"/>
      <c r="E223" s="493"/>
      <c r="F223" s="494"/>
      <c r="G223" s="494"/>
      <c r="H223" s="494"/>
      <c r="I223" s="494"/>
      <c r="J223" s="495"/>
    </row>
    <row r="224" spans="1:10" ht="15.75" hidden="1">
      <c r="A224" s="451" t="s">
        <v>28</v>
      </c>
      <c r="B224" s="452" t="s">
        <v>29</v>
      </c>
      <c r="C224" s="453" t="s">
        <v>6</v>
      </c>
      <c r="D224" s="493">
        <v>16803.36948</v>
      </c>
      <c r="E224" s="493">
        <v>5782.174</v>
      </c>
      <c r="F224" s="494"/>
      <c r="G224" s="494"/>
      <c r="H224" s="494"/>
      <c r="I224" s="494"/>
      <c r="J224" s="495">
        <v>45583.407946833206</v>
      </c>
    </row>
    <row r="225" spans="1:10" ht="50.25" hidden="1">
      <c r="A225" s="451" t="s">
        <v>30</v>
      </c>
      <c r="B225" s="452" t="s">
        <v>155</v>
      </c>
      <c r="C225" s="453" t="s">
        <v>6</v>
      </c>
      <c r="D225" s="493">
        <v>3837.8588</v>
      </c>
      <c r="E225" s="493">
        <v>2314.34</v>
      </c>
      <c r="F225" s="494"/>
      <c r="G225" s="494"/>
      <c r="H225" s="494"/>
      <c r="I225" s="494"/>
      <c r="J225" s="495">
        <v>10856.529521074</v>
      </c>
    </row>
    <row r="226" spans="1:10" ht="15.75" hidden="1">
      <c r="A226" s="451"/>
      <c r="B226" s="452" t="s">
        <v>60</v>
      </c>
      <c r="C226" s="453"/>
      <c r="D226" s="493"/>
      <c r="E226" s="493"/>
      <c r="F226" s="494"/>
      <c r="G226" s="494"/>
      <c r="H226" s="494"/>
      <c r="I226" s="494"/>
      <c r="J226" s="495"/>
    </row>
    <row r="227" spans="1:10" ht="15.75" hidden="1">
      <c r="A227" s="451"/>
      <c r="B227" s="452" t="s">
        <v>31</v>
      </c>
      <c r="C227" s="453"/>
      <c r="D227" s="493">
        <v>1997.75</v>
      </c>
      <c r="E227" s="493">
        <v>909.75</v>
      </c>
      <c r="F227" s="494"/>
      <c r="G227" s="494"/>
      <c r="H227" s="494"/>
      <c r="I227" s="494"/>
      <c r="J227" s="495">
        <v>5157.312660864</v>
      </c>
    </row>
    <row r="228" spans="1:10" ht="15.75" hidden="1">
      <c r="A228" s="451"/>
      <c r="B228" s="452" t="s">
        <v>32</v>
      </c>
      <c r="C228" s="453"/>
      <c r="D228" s="493">
        <v>0</v>
      </c>
      <c r="E228" s="493"/>
      <c r="F228" s="494"/>
      <c r="G228" s="494"/>
      <c r="H228" s="494"/>
      <c r="I228" s="494"/>
      <c r="J228" s="495">
        <v>2500</v>
      </c>
    </row>
    <row r="229" spans="1:10" ht="15.75" hidden="1">
      <c r="A229" s="451"/>
      <c r="B229" s="452" t="s">
        <v>33</v>
      </c>
      <c r="C229" s="453"/>
      <c r="D229" s="493">
        <v>372.88803</v>
      </c>
      <c r="E229" s="493">
        <v>516.4300000000001</v>
      </c>
      <c r="F229" s="494"/>
      <c r="G229" s="494"/>
      <c r="H229" s="494"/>
      <c r="I229" s="494"/>
      <c r="J229" s="495">
        <v>1324.83788</v>
      </c>
    </row>
    <row r="230" spans="1:10" ht="18.75" hidden="1">
      <c r="A230" s="451" t="s">
        <v>34</v>
      </c>
      <c r="B230" s="452" t="s">
        <v>142</v>
      </c>
      <c r="C230" s="453" t="s">
        <v>6</v>
      </c>
      <c r="D230" s="493">
        <v>12965.510680000003</v>
      </c>
      <c r="E230" s="493">
        <v>3431.7239999999997</v>
      </c>
      <c r="F230" s="494"/>
      <c r="G230" s="494"/>
      <c r="H230" s="494"/>
      <c r="I230" s="494"/>
      <c r="J230" s="495">
        <v>22572.028425759207</v>
      </c>
    </row>
    <row r="231" spans="1:10" ht="31.5" hidden="1">
      <c r="A231" s="451" t="s">
        <v>35</v>
      </c>
      <c r="B231" s="452" t="s">
        <v>61</v>
      </c>
      <c r="C231" s="453" t="s">
        <v>6</v>
      </c>
      <c r="D231" s="493"/>
      <c r="E231" s="493">
        <v>36.11</v>
      </c>
      <c r="F231" s="494"/>
      <c r="G231" s="494"/>
      <c r="H231" s="494"/>
      <c r="I231" s="494"/>
      <c r="J231" s="495">
        <v>12154.85</v>
      </c>
    </row>
    <row r="232" spans="1:10" ht="31.5" hidden="1">
      <c r="A232" s="451" t="s">
        <v>36</v>
      </c>
      <c r="B232" s="452" t="s">
        <v>64</v>
      </c>
      <c r="C232" s="453" t="s">
        <v>6</v>
      </c>
      <c r="D232" s="493"/>
      <c r="E232" s="493"/>
      <c r="F232" s="494"/>
      <c r="G232" s="494"/>
      <c r="H232" s="494"/>
      <c r="I232" s="494"/>
      <c r="J232" s="495"/>
    </row>
    <row r="233" spans="1:10" ht="15.75" hidden="1">
      <c r="A233" s="451" t="s">
        <v>37</v>
      </c>
      <c r="B233" s="452" t="s">
        <v>38</v>
      </c>
      <c r="C233" s="453"/>
      <c r="D233" s="493"/>
      <c r="E233" s="493"/>
      <c r="F233" s="494"/>
      <c r="G233" s="494"/>
      <c r="H233" s="494"/>
      <c r="I233" s="494"/>
      <c r="J233" s="495"/>
    </row>
    <row r="234" spans="1:10" ht="15.75" hidden="1">
      <c r="A234" s="451"/>
      <c r="B234" s="462" t="s">
        <v>39</v>
      </c>
      <c r="C234" s="453"/>
      <c r="D234" s="493"/>
      <c r="E234" s="493"/>
      <c r="F234" s="494"/>
      <c r="G234" s="494"/>
      <c r="H234" s="494"/>
      <c r="I234" s="494"/>
      <c r="J234" s="495"/>
    </row>
    <row r="235" spans="1:10" ht="18.75" hidden="1">
      <c r="A235" s="451"/>
      <c r="B235" s="452" t="s">
        <v>143</v>
      </c>
      <c r="C235" s="453" t="s">
        <v>40</v>
      </c>
      <c r="D235" s="493">
        <v>101.707</v>
      </c>
      <c r="E235" s="493">
        <v>113.817</v>
      </c>
      <c r="F235" s="494"/>
      <c r="G235" s="494"/>
      <c r="H235" s="494"/>
      <c r="I235" s="494"/>
      <c r="J235" s="495">
        <v>576.2804000000001</v>
      </c>
    </row>
    <row r="236" spans="1:10" ht="18.75" hidden="1">
      <c r="A236" s="451"/>
      <c r="B236" s="452" t="s">
        <v>144</v>
      </c>
      <c r="C236" s="453" t="s">
        <v>41</v>
      </c>
      <c r="D236" s="493">
        <v>37.73446075491363</v>
      </c>
      <c r="E236" s="493">
        <v>20.333869281390303</v>
      </c>
      <c r="F236" s="494"/>
      <c r="G236" s="494"/>
      <c r="H236" s="494"/>
      <c r="I236" s="494"/>
      <c r="J236" s="495">
        <v>18.838970614086474</v>
      </c>
    </row>
    <row r="237" spans="1:10" ht="15.75" hidden="1">
      <c r="A237" s="451" t="s">
        <v>42</v>
      </c>
      <c r="B237" s="452" t="s">
        <v>43</v>
      </c>
      <c r="C237" s="453"/>
      <c r="D237" s="493"/>
      <c r="E237" s="493"/>
      <c r="F237" s="494"/>
      <c r="G237" s="494"/>
      <c r="H237" s="494"/>
      <c r="I237" s="494"/>
      <c r="J237" s="495"/>
    </row>
    <row r="238" spans="1:10" ht="15.75" hidden="1">
      <c r="A238" s="451" t="s">
        <v>44</v>
      </c>
      <c r="B238" s="452" t="s">
        <v>45</v>
      </c>
      <c r="C238" s="453" t="s">
        <v>46</v>
      </c>
      <c r="D238" s="493">
        <v>5</v>
      </c>
      <c r="E238" s="493">
        <v>3</v>
      </c>
      <c r="F238" s="494"/>
      <c r="G238" s="494"/>
      <c r="H238" s="494"/>
      <c r="I238" s="494"/>
      <c r="J238" s="495">
        <v>11.2</v>
      </c>
    </row>
    <row r="239" spans="1:10" ht="31.5" hidden="1">
      <c r="A239" s="451" t="s">
        <v>47</v>
      </c>
      <c r="B239" s="452" t="s">
        <v>48</v>
      </c>
      <c r="C239" s="453" t="s">
        <v>62</v>
      </c>
      <c r="D239" s="493">
        <v>33.295833333333334</v>
      </c>
      <c r="E239" s="493">
        <v>25.270833333333332</v>
      </c>
      <c r="F239" s="494"/>
      <c r="G239" s="494"/>
      <c r="H239" s="494"/>
      <c r="I239" s="494"/>
      <c r="J239" s="495">
        <v>38.372862059999996</v>
      </c>
    </row>
    <row r="240" spans="1:10" ht="15.75" hidden="1">
      <c r="A240" s="451" t="s">
        <v>49</v>
      </c>
      <c r="B240" s="452" t="s">
        <v>50</v>
      </c>
      <c r="C240" s="453"/>
      <c r="D240" s="453"/>
      <c r="E240" s="453"/>
      <c r="F240" s="496"/>
      <c r="G240" s="496"/>
      <c r="H240" s="496"/>
      <c r="I240" s="496"/>
      <c r="J240" s="497"/>
    </row>
    <row r="241" spans="1:10" ht="15.75" hidden="1">
      <c r="A241" s="451"/>
      <c r="B241" s="462" t="s">
        <v>39</v>
      </c>
      <c r="C241" s="453"/>
      <c r="D241" s="453"/>
      <c r="E241" s="453"/>
      <c r="F241" s="496"/>
      <c r="G241" s="496"/>
      <c r="H241" s="496"/>
      <c r="I241" s="496"/>
      <c r="J241" s="497"/>
    </row>
    <row r="242" spans="1:10" ht="15.75" hidden="1">
      <c r="A242" s="451"/>
      <c r="B242" s="452" t="s">
        <v>51</v>
      </c>
      <c r="C242" s="453" t="s">
        <v>6</v>
      </c>
      <c r="D242" s="489">
        <v>1000</v>
      </c>
      <c r="E242" s="498">
        <v>1000</v>
      </c>
      <c r="F242" s="499"/>
      <c r="G242" s="499"/>
      <c r="H242" s="499"/>
      <c r="I242" s="499"/>
      <c r="J242" s="491">
        <v>1000</v>
      </c>
    </row>
    <row r="243" spans="1:10" ht="16.5" hidden="1" thickBot="1">
      <c r="A243" s="468"/>
      <c r="B243" s="469" t="s">
        <v>52</v>
      </c>
      <c r="C243" s="470" t="s">
        <v>6</v>
      </c>
      <c r="D243" s="470"/>
      <c r="E243" s="470"/>
      <c r="F243" s="550"/>
      <c r="G243" s="550"/>
      <c r="H243" s="550"/>
      <c r="I243" s="550"/>
      <c r="J243" s="551"/>
    </row>
    <row r="244" spans="1:10" ht="15.75" hidden="1">
      <c r="A244" s="520"/>
      <c r="B244" s="521"/>
      <c r="C244" s="521"/>
      <c r="D244" s="521"/>
      <c r="E244" s="521"/>
      <c r="F244" s="521"/>
      <c r="G244" s="521"/>
      <c r="H244" s="521"/>
      <c r="I244" s="521"/>
      <c r="J244" s="522"/>
    </row>
    <row r="245" spans="1:10" ht="21" hidden="1" thickBot="1">
      <c r="A245" s="817" t="s">
        <v>295</v>
      </c>
      <c r="B245" s="818"/>
      <c r="C245" s="818"/>
      <c r="D245" s="818"/>
      <c r="E245" s="818"/>
      <c r="F245" s="818"/>
      <c r="G245" s="818"/>
      <c r="H245" s="818"/>
      <c r="I245" s="818"/>
      <c r="J245" s="819"/>
    </row>
    <row r="246" spans="1:10" ht="79.5" hidden="1" thickBot="1">
      <c r="A246" s="441" t="s">
        <v>53</v>
      </c>
      <c r="B246" s="442" t="s">
        <v>0</v>
      </c>
      <c r="C246" s="442" t="s">
        <v>1</v>
      </c>
      <c r="D246" s="442" t="s">
        <v>55</v>
      </c>
      <c r="E246" s="442" t="s">
        <v>134</v>
      </c>
      <c r="F246" s="443"/>
      <c r="G246" s="443"/>
      <c r="H246" s="443"/>
      <c r="I246" s="443"/>
      <c r="J246" s="444" t="s">
        <v>54</v>
      </c>
    </row>
    <row r="247" spans="1:10" ht="16.5" hidden="1" thickBot="1">
      <c r="A247" s="441"/>
      <c r="B247" s="442"/>
      <c r="C247" s="442"/>
      <c r="D247" s="442">
        <v>2015</v>
      </c>
      <c r="E247" s="442">
        <v>2016</v>
      </c>
      <c r="F247" s="443"/>
      <c r="G247" s="443"/>
      <c r="H247" s="443"/>
      <c r="I247" s="443"/>
      <c r="J247" s="444">
        <v>2017</v>
      </c>
    </row>
    <row r="248" spans="1:10" ht="15.75" hidden="1">
      <c r="A248" s="445" t="s">
        <v>2</v>
      </c>
      <c r="B248" s="446" t="s">
        <v>3</v>
      </c>
      <c r="C248" s="447"/>
      <c r="D248" s="506"/>
      <c r="E248" s="506"/>
      <c r="F248" s="507"/>
      <c r="G248" s="507"/>
      <c r="H248" s="507"/>
      <c r="I248" s="507"/>
      <c r="J248" s="508"/>
    </row>
    <row r="249" spans="1:10" ht="15.75" hidden="1">
      <c r="A249" s="451" t="s">
        <v>4</v>
      </c>
      <c r="B249" s="452" t="s">
        <v>5</v>
      </c>
      <c r="C249" s="453" t="s">
        <v>6</v>
      </c>
      <c r="D249" s="480">
        <v>19320724</v>
      </c>
      <c r="E249" s="480">
        <v>21186779</v>
      </c>
      <c r="F249" s="481"/>
      <c r="G249" s="481"/>
      <c r="H249" s="481"/>
      <c r="I249" s="481"/>
      <c r="J249" s="482">
        <v>21186779</v>
      </c>
    </row>
    <row r="250" spans="1:10" ht="15.75" hidden="1">
      <c r="A250" s="451" t="s">
        <v>7</v>
      </c>
      <c r="B250" s="452" t="s">
        <v>8</v>
      </c>
      <c r="C250" s="453" t="s">
        <v>6</v>
      </c>
      <c r="D250" s="480">
        <v>-125009</v>
      </c>
      <c r="E250" s="480">
        <v>-577015</v>
      </c>
      <c r="F250" s="481"/>
      <c r="G250" s="481"/>
      <c r="H250" s="481"/>
      <c r="I250" s="481"/>
      <c r="J250" s="482">
        <v>-577015</v>
      </c>
    </row>
    <row r="251" spans="1:10" ht="15.75" hidden="1">
      <c r="A251" s="451" t="s">
        <v>9</v>
      </c>
      <c r="B251" s="452" t="s">
        <v>10</v>
      </c>
      <c r="C251" s="453" t="s">
        <v>6</v>
      </c>
      <c r="D251" s="480">
        <v>489095</v>
      </c>
      <c r="E251" s="480">
        <v>30582</v>
      </c>
      <c r="F251" s="481"/>
      <c r="G251" s="481"/>
      <c r="H251" s="481"/>
      <c r="I251" s="481"/>
      <c r="J251" s="482">
        <v>30582</v>
      </c>
    </row>
    <row r="252" spans="1:10" ht="15.75" hidden="1">
      <c r="A252" s="451" t="s">
        <v>11</v>
      </c>
      <c r="B252" s="452" t="s">
        <v>12</v>
      </c>
      <c r="C252" s="453" t="s">
        <v>6</v>
      </c>
      <c r="D252" s="480">
        <v>154125</v>
      </c>
      <c r="E252" s="480">
        <v>-283437</v>
      </c>
      <c r="F252" s="481"/>
      <c r="G252" s="481"/>
      <c r="H252" s="481"/>
      <c r="I252" s="481"/>
      <c r="J252" s="482">
        <v>-283437</v>
      </c>
    </row>
    <row r="253" spans="1:10" ht="15.75" hidden="1">
      <c r="A253" s="451" t="s">
        <v>13</v>
      </c>
      <c r="B253" s="452" t="s">
        <v>14</v>
      </c>
      <c r="C253" s="453"/>
      <c r="D253" s="480"/>
      <c r="E253" s="480"/>
      <c r="F253" s="481"/>
      <c r="G253" s="481"/>
      <c r="H253" s="481"/>
      <c r="I253" s="481"/>
      <c r="J253" s="482"/>
    </row>
    <row r="254" spans="1:10" ht="47.25" hidden="1">
      <c r="A254" s="451" t="s">
        <v>15</v>
      </c>
      <c r="B254" s="452" t="s">
        <v>59</v>
      </c>
      <c r="C254" s="453" t="s">
        <v>16</v>
      </c>
      <c r="D254" s="480">
        <v>-0.6470202669423776</v>
      </c>
      <c r="E254" s="480"/>
      <c r="F254" s="481"/>
      <c r="G254" s="481"/>
      <c r="H254" s="481"/>
      <c r="I254" s="481"/>
      <c r="J254" s="482"/>
    </row>
    <row r="255" spans="1:10" ht="31.5" hidden="1">
      <c r="A255" s="451" t="s">
        <v>17</v>
      </c>
      <c r="B255" s="452" t="s">
        <v>58</v>
      </c>
      <c r="C255" s="453"/>
      <c r="D255" s="493"/>
      <c r="E255" s="493"/>
      <c r="F255" s="494"/>
      <c r="G255" s="494"/>
      <c r="H255" s="494"/>
      <c r="I255" s="494"/>
      <c r="J255" s="495"/>
    </row>
    <row r="256" spans="1:10" ht="18.75" hidden="1">
      <c r="A256" s="451" t="s">
        <v>18</v>
      </c>
      <c r="B256" s="452" t="s">
        <v>135</v>
      </c>
      <c r="C256" s="453" t="s">
        <v>19</v>
      </c>
      <c r="D256" s="493"/>
      <c r="E256" s="493"/>
      <c r="F256" s="494"/>
      <c r="G256" s="494"/>
      <c r="H256" s="494"/>
      <c r="I256" s="494"/>
      <c r="J256" s="495"/>
    </row>
    <row r="257" spans="1:10" ht="18.75" hidden="1">
      <c r="A257" s="451" t="s">
        <v>20</v>
      </c>
      <c r="B257" s="452" t="s">
        <v>136</v>
      </c>
      <c r="C257" s="453" t="s">
        <v>21</v>
      </c>
      <c r="D257" s="493"/>
      <c r="E257" s="493"/>
      <c r="F257" s="494"/>
      <c r="G257" s="494"/>
      <c r="H257" s="494"/>
      <c r="I257" s="494"/>
      <c r="J257" s="495"/>
    </row>
    <row r="258" spans="1:10" ht="18.75" hidden="1">
      <c r="A258" s="457" t="s">
        <v>22</v>
      </c>
      <c r="B258" s="458" t="s">
        <v>137</v>
      </c>
      <c r="C258" s="459" t="s">
        <v>19</v>
      </c>
      <c r="D258" s="509">
        <v>76.37950000000001</v>
      </c>
      <c r="E258" s="509">
        <v>41.95942</v>
      </c>
      <c r="F258" s="510"/>
      <c r="G258" s="510"/>
      <c r="H258" s="510"/>
      <c r="I258" s="510"/>
      <c r="J258" s="511">
        <v>45.72879999999999</v>
      </c>
    </row>
    <row r="259" spans="1:10" ht="34.5" hidden="1">
      <c r="A259" s="451" t="s">
        <v>56</v>
      </c>
      <c r="B259" s="452" t="s">
        <v>138</v>
      </c>
      <c r="C259" s="453" t="s">
        <v>57</v>
      </c>
      <c r="D259" s="492">
        <v>381106.594</v>
      </c>
      <c r="E259" s="492">
        <v>339032.08700000006</v>
      </c>
      <c r="F259" s="512"/>
      <c r="G259" s="512"/>
      <c r="H259" s="512"/>
      <c r="I259" s="512"/>
      <c r="J259" s="513">
        <v>399445.38000000006</v>
      </c>
    </row>
    <row r="260" spans="1:10" ht="18.75" hidden="1">
      <c r="A260" s="451" t="s">
        <v>24</v>
      </c>
      <c r="B260" s="452" t="s">
        <v>139</v>
      </c>
      <c r="C260" s="453" t="s">
        <v>23</v>
      </c>
      <c r="D260" s="493"/>
      <c r="E260" s="493"/>
      <c r="F260" s="494"/>
      <c r="G260" s="494"/>
      <c r="H260" s="494"/>
      <c r="I260" s="494"/>
      <c r="J260" s="495"/>
    </row>
    <row r="261" spans="1:10" ht="47.25" hidden="1">
      <c r="A261" s="451" t="s">
        <v>25</v>
      </c>
      <c r="B261" s="452" t="s">
        <v>153</v>
      </c>
      <c r="C261" s="453" t="s">
        <v>16</v>
      </c>
      <c r="D261" s="453" t="s">
        <v>296</v>
      </c>
      <c r="E261" s="453"/>
      <c r="F261" s="496"/>
      <c r="G261" s="496"/>
      <c r="H261" s="496"/>
      <c r="I261" s="496"/>
      <c r="J261" s="497"/>
    </row>
    <row r="262" spans="1:10" ht="47.25" hidden="1">
      <c r="A262" s="451" t="s">
        <v>26</v>
      </c>
      <c r="B262" s="452" t="s">
        <v>154</v>
      </c>
      <c r="C262" s="453"/>
      <c r="D262" s="453" t="s">
        <v>297</v>
      </c>
      <c r="E262" s="453" t="s">
        <v>297</v>
      </c>
      <c r="F262" s="496"/>
      <c r="G262" s="496"/>
      <c r="H262" s="496"/>
      <c r="I262" s="496"/>
      <c r="J262" s="497" t="s">
        <v>297</v>
      </c>
    </row>
    <row r="263" spans="1:10" ht="34.5" hidden="1">
      <c r="A263" s="451" t="s">
        <v>27</v>
      </c>
      <c r="B263" s="452" t="s">
        <v>140</v>
      </c>
      <c r="C263" s="453" t="s">
        <v>21</v>
      </c>
      <c r="D263" s="493"/>
      <c r="E263" s="493"/>
      <c r="F263" s="494"/>
      <c r="G263" s="494"/>
      <c r="H263" s="494"/>
      <c r="I263" s="494"/>
      <c r="J263" s="495"/>
    </row>
    <row r="264" spans="1:10" ht="15.75" hidden="1">
      <c r="A264" s="451" t="s">
        <v>28</v>
      </c>
      <c r="B264" s="452" t="s">
        <v>29</v>
      </c>
      <c r="C264" s="453" t="s">
        <v>6</v>
      </c>
      <c r="D264" s="493">
        <v>115486.80663059442</v>
      </c>
      <c r="E264" s="493">
        <v>108449.20079999998</v>
      </c>
      <c r="F264" s="494"/>
      <c r="G264" s="494"/>
      <c r="H264" s="494"/>
      <c r="I264" s="494"/>
      <c r="J264" s="495">
        <v>186555.33205469235</v>
      </c>
    </row>
    <row r="265" spans="1:10" ht="50.25" hidden="1">
      <c r="A265" s="451" t="s">
        <v>30</v>
      </c>
      <c r="B265" s="452" t="s">
        <v>155</v>
      </c>
      <c r="C265" s="453" t="s">
        <v>6</v>
      </c>
      <c r="D265" s="493">
        <v>43024.03242009154</v>
      </c>
      <c r="E265" s="493">
        <v>30093.1528</v>
      </c>
      <c r="F265" s="494"/>
      <c r="G265" s="494"/>
      <c r="H265" s="494"/>
      <c r="I265" s="494"/>
      <c r="J265" s="495">
        <v>52475.840098291716</v>
      </c>
    </row>
    <row r="266" spans="1:10" ht="15.75" hidden="1">
      <c r="A266" s="451"/>
      <c r="B266" s="452" t="s">
        <v>60</v>
      </c>
      <c r="C266" s="453"/>
      <c r="D266" s="493"/>
      <c r="E266" s="493"/>
      <c r="F266" s="494"/>
      <c r="G266" s="494"/>
      <c r="H266" s="494"/>
      <c r="I266" s="494"/>
      <c r="J266" s="495"/>
    </row>
    <row r="267" spans="1:10" ht="15.75" hidden="1">
      <c r="A267" s="451"/>
      <c r="B267" s="452" t="s">
        <v>31</v>
      </c>
      <c r="C267" s="453"/>
      <c r="D267" s="493">
        <v>14912.71876</v>
      </c>
      <c r="E267" s="493">
        <v>11636.36</v>
      </c>
      <c r="F267" s="494"/>
      <c r="G267" s="494"/>
      <c r="H267" s="494"/>
      <c r="I267" s="494"/>
      <c r="J267" s="495">
        <v>20926.173518554046</v>
      </c>
    </row>
    <row r="268" spans="1:10" ht="15.75" hidden="1">
      <c r="A268" s="451"/>
      <c r="B268" s="452" t="s">
        <v>32</v>
      </c>
      <c r="C268" s="453"/>
      <c r="D268" s="493">
        <v>9549.55076</v>
      </c>
      <c r="E268" s="493">
        <v>5254.48</v>
      </c>
      <c r="F268" s="494"/>
      <c r="G268" s="494"/>
      <c r="H268" s="494"/>
      <c r="I268" s="494"/>
      <c r="J268" s="495">
        <v>9050</v>
      </c>
    </row>
    <row r="269" spans="1:10" ht="15.75" hidden="1">
      <c r="A269" s="451"/>
      <c r="B269" s="452" t="s">
        <v>33</v>
      </c>
      <c r="C269" s="453"/>
      <c r="D269" s="493">
        <v>5037.40637</v>
      </c>
      <c r="E269" s="493">
        <v>5208.0199999999995</v>
      </c>
      <c r="F269" s="494"/>
      <c r="G269" s="494"/>
      <c r="H269" s="494"/>
      <c r="I269" s="494"/>
      <c r="J269" s="495">
        <v>8433.30244</v>
      </c>
    </row>
    <row r="270" spans="1:10" ht="18.75" hidden="1">
      <c r="A270" s="451" t="s">
        <v>34</v>
      </c>
      <c r="B270" s="452" t="s">
        <v>142</v>
      </c>
      <c r="C270" s="453" t="s">
        <v>6</v>
      </c>
      <c r="D270" s="493">
        <v>72462.77421050287</v>
      </c>
      <c r="E270" s="493">
        <v>78356.04799999998</v>
      </c>
      <c r="F270" s="494"/>
      <c r="G270" s="494"/>
      <c r="H270" s="494"/>
      <c r="I270" s="494"/>
      <c r="J270" s="495">
        <v>91629.34732640063</v>
      </c>
    </row>
    <row r="271" spans="1:10" ht="31.5" hidden="1">
      <c r="A271" s="451" t="s">
        <v>35</v>
      </c>
      <c r="B271" s="452" t="s">
        <v>61</v>
      </c>
      <c r="C271" s="453" t="s">
        <v>6</v>
      </c>
      <c r="D271" s="493"/>
      <c r="E271" s="493"/>
      <c r="F271" s="494"/>
      <c r="G271" s="494"/>
      <c r="H271" s="494"/>
      <c r="I271" s="494"/>
      <c r="J271" s="495">
        <v>42450.144629999995</v>
      </c>
    </row>
    <row r="272" spans="1:10" ht="31.5" hidden="1">
      <c r="A272" s="451" t="s">
        <v>36</v>
      </c>
      <c r="B272" s="452" t="s">
        <v>64</v>
      </c>
      <c r="C272" s="453" t="s">
        <v>6</v>
      </c>
      <c r="D272" s="493"/>
      <c r="E272" s="493"/>
      <c r="F272" s="494"/>
      <c r="G272" s="494"/>
      <c r="H272" s="494"/>
      <c r="I272" s="494"/>
      <c r="J272" s="495"/>
    </row>
    <row r="273" spans="1:10" ht="15.75" hidden="1">
      <c r="A273" s="451" t="s">
        <v>37</v>
      </c>
      <c r="B273" s="452" t="s">
        <v>38</v>
      </c>
      <c r="C273" s="453"/>
      <c r="D273" s="493"/>
      <c r="E273" s="493"/>
      <c r="F273" s="494"/>
      <c r="G273" s="494"/>
      <c r="H273" s="494"/>
      <c r="I273" s="494"/>
      <c r="J273" s="495"/>
    </row>
    <row r="274" spans="1:10" ht="15.75" hidden="1">
      <c r="A274" s="451"/>
      <c r="B274" s="462" t="s">
        <v>39</v>
      </c>
      <c r="C274" s="453"/>
      <c r="D274" s="493"/>
      <c r="E274" s="493"/>
      <c r="F274" s="494"/>
      <c r="G274" s="494"/>
      <c r="H274" s="494"/>
      <c r="I274" s="494"/>
      <c r="J274" s="495"/>
    </row>
    <row r="275" spans="1:10" ht="18.75" hidden="1">
      <c r="A275" s="451"/>
      <c r="B275" s="452" t="s">
        <v>143</v>
      </c>
      <c r="C275" s="453" t="s">
        <v>40</v>
      </c>
      <c r="D275" s="493">
        <v>1419.9</v>
      </c>
      <c r="E275" s="493">
        <v>1426.71</v>
      </c>
      <c r="F275" s="494"/>
      <c r="G275" s="494"/>
      <c r="H275" s="494"/>
      <c r="I275" s="494"/>
      <c r="J275" s="495">
        <v>1820.91</v>
      </c>
    </row>
    <row r="276" spans="1:10" ht="18.75" hidden="1">
      <c r="A276" s="451"/>
      <c r="B276" s="452" t="s">
        <v>144</v>
      </c>
      <c r="C276" s="453" t="s">
        <v>41</v>
      </c>
      <c r="D276" s="493">
        <v>30.30074823585572</v>
      </c>
      <c r="E276" s="493">
        <v>21.092690736029045</v>
      </c>
      <c r="F276" s="494"/>
      <c r="G276" s="494"/>
      <c r="H276" s="494"/>
      <c r="I276" s="494"/>
      <c r="J276" s="495">
        <v>28.818469939915598</v>
      </c>
    </row>
    <row r="277" spans="1:10" ht="15.75" hidden="1">
      <c r="A277" s="451" t="s">
        <v>42</v>
      </c>
      <c r="B277" s="452" t="s">
        <v>43</v>
      </c>
      <c r="C277" s="453"/>
      <c r="D277" s="493"/>
      <c r="E277" s="493"/>
      <c r="F277" s="494"/>
      <c r="G277" s="494"/>
      <c r="H277" s="494"/>
      <c r="I277" s="494"/>
      <c r="J277" s="495"/>
    </row>
    <row r="278" spans="1:10" ht="15.75" hidden="1">
      <c r="A278" s="451" t="s">
        <v>44</v>
      </c>
      <c r="B278" s="452" t="s">
        <v>45</v>
      </c>
      <c r="C278" s="453" t="s">
        <v>46</v>
      </c>
      <c r="D278" s="493">
        <v>43.1</v>
      </c>
      <c r="E278" s="493">
        <v>33.1</v>
      </c>
      <c r="F278" s="494"/>
      <c r="G278" s="494"/>
      <c r="H278" s="494"/>
      <c r="I278" s="494"/>
      <c r="J278" s="495">
        <v>43.1</v>
      </c>
    </row>
    <row r="279" spans="1:10" ht="31.5" hidden="1">
      <c r="A279" s="451" t="s">
        <v>47</v>
      </c>
      <c r="B279" s="452" t="s">
        <v>48</v>
      </c>
      <c r="C279" s="453" t="s">
        <v>62</v>
      </c>
      <c r="D279" s="493">
        <v>28.833562954369683</v>
      </c>
      <c r="E279" s="493">
        <v>29.29597180261833</v>
      </c>
      <c r="F279" s="494"/>
      <c r="G279" s="494"/>
      <c r="H279" s="494"/>
      <c r="I279" s="494"/>
      <c r="J279" s="495">
        <v>40.46050564298926</v>
      </c>
    </row>
    <row r="280" spans="1:10" ht="15.75" hidden="1">
      <c r="A280" s="451" t="s">
        <v>49</v>
      </c>
      <c r="B280" s="452" t="s">
        <v>50</v>
      </c>
      <c r="C280" s="453"/>
      <c r="D280" s="461"/>
      <c r="E280" s="493"/>
      <c r="F280" s="494"/>
      <c r="G280" s="494"/>
      <c r="H280" s="494"/>
      <c r="I280" s="494"/>
      <c r="J280" s="495"/>
    </row>
    <row r="281" spans="1:10" ht="15.75" hidden="1">
      <c r="A281" s="451"/>
      <c r="B281" s="462" t="s">
        <v>39</v>
      </c>
      <c r="C281" s="453"/>
      <c r="D281" s="493"/>
      <c r="E281" s="493"/>
      <c r="F281" s="494"/>
      <c r="G281" s="494"/>
      <c r="H281" s="494"/>
      <c r="I281" s="494"/>
      <c r="J281" s="495"/>
    </row>
    <row r="282" spans="1:10" ht="15.75" hidden="1">
      <c r="A282" s="451"/>
      <c r="B282" s="452" t="s">
        <v>51</v>
      </c>
      <c r="C282" s="453" t="s">
        <v>6</v>
      </c>
      <c r="D282" s="489"/>
      <c r="E282" s="498"/>
      <c r="F282" s="499"/>
      <c r="G282" s="499"/>
      <c r="H282" s="499"/>
      <c r="I282" s="499"/>
      <c r="J282" s="491"/>
    </row>
    <row r="283" spans="1:10" ht="16.5" hidden="1" thickBot="1">
      <c r="A283" s="468"/>
      <c r="B283" s="469" t="s">
        <v>52</v>
      </c>
      <c r="C283" s="470" t="s">
        <v>6</v>
      </c>
      <c r="D283" s="517"/>
      <c r="E283" s="517"/>
      <c r="F283" s="518"/>
      <c r="G283" s="518"/>
      <c r="H283" s="518"/>
      <c r="I283" s="518"/>
      <c r="J283" s="519"/>
    </row>
    <row r="284" spans="1:10" ht="15.75" hidden="1">
      <c r="A284" s="520"/>
      <c r="B284" s="521"/>
      <c r="C284" s="521"/>
      <c r="D284" s="521"/>
      <c r="E284" s="521"/>
      <c r="F284" s="521"/>
      <c r="G284" s="521"/>
      <c r="H284" s="521"/>
      <c r="I284" s="521"/>
      <c r="J284" s="522"/>
    </row>
    <row r="285" spans="1:10" ht="21" hidden="1" thickBot="1">
      <c r="A285" s="817" t="s">
        <v>298</v>
      </c>
      <c r="B285" s="818"/>
      <c r="C285" s="818"/>
      <c r="D285" s="818"/>
      <c r="E285" s="818"/>
      <c r="F285" s="818"/>
      <c r="G285" s="818"/>
      <c r="H285" s="818"/>
      <c r="I285" s="818"/>
      <c r="J285" s="819"/>
    </row>
    <row r="286" spans="1:10" ht="79.5" hidden="1" thickBot="1">
      <c r="A286" s="441" t="s">
        <v>53</v>
      </c>
      <c r="B286" s="442" t="s">
        <v>0</v>
      </c>
      <c r="C286" s="442" t="s">
        <v>1</v>
      </c>
      <c r="D286" s="442" t="s">
        <v>55</v>
      </c>
      <c r="E286" s="442" t="s">
        <v>134</v>
      </c>
      <c r="F286" s="443"/>
      <c r="G286" s="443"/>
      <c r="H286" s="443"/>
      <c r="I286" s="443"/>
      <c r="J286" s="444" t="s">
        <v>54</v>
      </c>
    </row>
    <row r="287" spans="1:10" ht="16.5" hidden="1" thickBot="1">
      <c r="A287" s="441"/>
      <c r="B287" s="442"/>
      <c r="C287" s="442"/>
      <c r="D287" s="442">
        <v>2015</v>
      </c>
      <c r="E287" s="442">
        <v>2016</v>
      </c>
      <c r="F287" s="443"/>
      <c r="G287" s="443"/>
      <c r="H287" s="443"/>
      <c r="I287" s="443"/>
      <c r="J287" s="444">
        <v>2017</v>
      </c>
    </row>
    <row r="288" spans="1:10" ht="15.75" hidden="1">
      <c r="A288" s="445" t="s">
        <v>2</v>
      </c>
      <c r="B288" s="446" t="s">
        <v>3</v>
      </c>
      <c r="C288" s="447"/>
      <c r="D288" s="506"/>
      <c r="E288" s="506"/>
      <c r="F288" s="507"/>
      <c r="G288" s="507"/>
      <c r="H288" s="507"/>
      <c r="I288" s="507"/>
      <c r="J288" s="508"/>
    </row>
    <row r="289" spans="1:10" ht="15.75" hidden="1">
      <c r="A289" s="451" t="s">
        <v>4</v>
      </c>
      <c r="B289" s="452" t="s">
        <v>5</v>
      </c>
      <c r="C289" s="453" t="s">
        <v>6</v>
      </c>
      <c r="D289" s="480">
        <v>19320724</v>
      </c>
      <c r="E289" s="480">
        <v>21186779</v>
      </c>
      <c r="F289" s="481"/>
      <c r="G289" s="481"/>
      <c r="H289" s="481"/>
      <c r="I289" s="481"/>
      <c r="J289" s="482">
        <v>21186779</v>
      </c>
    </row>
    <row r="290" spans="1:10" ht="15.75" hidden="1">
      <c r="A290" s="451" t="s">
        <v>7</v>
      </c>
      <c r="B290" s="452" t="s">
        <v>8</v>
      </c>
      <c r="C290" s="453" t="s">
        <v>6</v>
      </c>
      <c r="D290" s="480">
        <v>-125009</v>
      </c>
      <c r="E290" s="480">
        <v>-577015</v>
      </c>
      <c r="F290" s="481"/>
      <c r="G290" s="481"/>
      <c r="H290" s="481"/>
      <c r="I290" s="481"/>
      <c r="J290" s="482">
        <v>-577015</v>
      </c>
    </row>
    <row r="291" spans="1:10" ht="15.75" hidden="1">
      <c r="A291" s="451" t="s">
        <v>9</v>
      </c>
      <c r="B291" s="452" t="s">
        <v>10</v>
      </c>
      <c r="C291" s="453" t="s">
        <v>6</v>
      </c>
      <c r="D291" s="480">
        <v>489095</v>
      </c>
      <c r="E291" s="480">
        <v>30582</v>
      </c>
      <c r="F291" s="481"/>
      <c r="G291" s="481"/>
      <c r="H291" s="481"/>
      <c r="I291" s="481"/>
      <c r="J291" s="482">
        <v>30582</v>
      </c>
    </row>
    <row r="292" spans="1:10" ht="15.75" hidden="1">
      <c r="A292" s="451" t="s">
        <v>11</v>
      </c>
      <c r="B292" s="452" t="s">
        <v>12</v>
      </c>
      <c r="C292" s="453" t="s">
        <v>6</v>
      </c>
      <c r="D292" s="480">
        <v>154125</v>
      </c>
      <c r="E292" s="480">
        <v>-283437</v>
      </c>
      <c r="F292" s="481"/>
      <c r="G292" s="481"/>
      <c r="H292" s="481"/>
      <c r="I292" s="481"/>
      <c r="J292" s="482">
        <v>-283437</v>
      </c>
    </row>
    <row r="293" spans="1:10" ht="15.75" hidden="1">
      <c r="A293" s="451" t="s">
        <v>13</v>
      </c>
      <c r="B293" s="452" t="s">
        <v>14</v>
      </c>
      <c r="C293" s="453"/>
      <c r="D293" s="480"/>
      <c r="E293" s="480"/>
      <c r="F293" s="481"/>
      <c r="G293" s="481"/>
      <c r="H293" s="481"/>
      <c r="I293" s="481"/>
      <c r="J293" s="482"/>
    </row>
    <row r="294" spans="1:10" ht="47.25" hidden="1">
      <c r="A294" s="451" t="s">
        <v>15</v>
      </c>
      <c r="B294" s="452" t="s">
        <v>59</v>
      </c>
      <c r="C294" s="453" t="s">
        <v>16</v>
      </c>
      <c r="D294" s="480">
        <v>-0.6470202669423776</v>
      </c>
      <c r="E294" s="480"/>
      <c r="F294" s="481"/>
      <c r="G294" s="481"/>
      <c r="H294" s="481"/>
      <c r="I294" s="481"/>
      <c r="J294" s="482"/>
    </row>
    <row r="295" spans="1:10" ht="31.5" hidden="1">
      <c r="A295" s="451" t="s">
        <v>17</v>
      </c>
      <c r="B295" s="452" t="s">
        <v>58</v>
      </c>
      <c r="C295" s="453"/>
      <c r="D295" s="493"/>
      <c r="E295" s="493"/>
      <c r="F295" s="494"/>
      <c r="G295" s="494"/>
      <c r="H295" s="494"/>
      <c r="I295" s="494"/>
      <c r="J295" s="495"/>
    </row>
    <row r="296" spans="1:10" ht="18.75" hidden="1">
      <c r="A296" s="451" t="s">
        <v>18</v>
      </c>
      <c r="B296" s="452" t="s">
        <v>135</v>
      </c>
      <c r="C296" s="453" t="s">
        <v>19</v>
      </c>
      <c r="D296" s="493"/>
      <c r="E296" s="493"/>
      <c r="F296" s="494"/>
      <c r="G296" s="494"/>
      <c r="H296" s="494"/>
      <c r="I296" s="494"/>
      <c r="J296" s="495"/>
    </row>
    <row r="297" spans="1:10" ht="18.75" hidden="1">
      <c r="A297" s="451" t="s">
        <v>20</v>
      </c>
      <c r="B297" s="452" t="s">
        <v>136</v>
      </c>
      <c r="C297" s="453" t="s">
        <v>21</v>
      </c>
      <c r="D297" s="493"/>
      <c r="E297" s="493"/>
      <c r="F297" s="494"/>
      <c r="G297" s="494"/>
      <c r="H297" s="494"/>
      <c r="I297" s="494"/>
      <c r="J297" s="495"/>
    </row>
    <row r="298" spans="1:10" ht="18.75" hidden="1">
      <c r="A298" s="457" t="s">
        <v>22</v>
      </c>
      <c r="B298" s="458" t="s">
        <v>137</v>
      </c>
      <c r="C298" s="459" t="s">
        <v>19</v>
      </c>
      <c r="D298" s="509">
        <v>51.18</v>
      </c>
      <c r="E298" s="509">
        <v>10.77</v>
      </c>
      <c r="F298" s="510"/>
      <c r="G298" s="510"/>
      <c r="H298" s="510"/>
      <c r="I298" s="510"/>
      <c r="J298" s="511">
        <v>11.268999999999998</v>
      </c>
    </row>
    <row r="299" spans="1:10" ht="34.5" hidden="1">
      <c r="A299" s="451" t="s">
        <v>56</v>
      </c>
      <c r="B299" s="452" t="s">
        <v>138</v>
      </c>
      <c r="C299" s="453" t="s">
        <v>57</v>
      </c>
      <c r="D299" s="492">
        <v>101069.017</v>
      </c>
      <c r="E299" s="492">
        <v>92756.59999999999</v>
      </c>
      <c r="F299" s="512"/>
      <c r="G299" s="512"/>
      <c r="H299" s="512"/>
      <c r="I299" s="512"/>
      <c r="J299" s="513">
        <v>111188.33999999998</v>
      </c>
    </row>
    <row r="300" spans="1:10" ht="18.75" hidden="1">
      <c r="A300" s="451" t="s">
        <v>24</v>
      </c>
      <c r="B300" s="452" t="s">
        <v>139</v>
      </c>
      <c r="C300" s="453" t="s">
        <v>23</v>
      </c>
      <c r="D300" s="493"/>
      <c r="E300" s="493"/>
      <c r="F300" s="494"/>
      <c r="G300" s="494"/>
      <c r="H300" s="494"/>
      <c r="I300" s="494"/>
      <c r="J300" s="495"/>
    </row>
    <row r="301" spans="1:10" ht="63" hidden="1">
      <c r="A301" s="451" t="s">
        <v>25</v>
      </c>
      <c r="B301" s="452" t="s">
        <v>153</v>
      </c>
      <c r="C301" s="453" t="s">
        <v>16</v>
      </c>
      <c r="D301" s="453" t="s">
        <v>299</v>
      </c>
      <c r="E301" s="453"/>
      <c r="F301" s="496"/>
      <c r="G301" s="496"/>
      <c r="H301" s="496"/>
      <c r="I301" s="496"/>
      <c r="J301" s="497"/>
    </row>
    <row r="302" spans="1:10" ht="94.5" hidden="1">
      <c r="A302" s="451" t="s">
        <v>26</v>
      </c>
      <c r="B302" s="452" t="s">
        <v>154</v>
      </c>
      <c r="C302" s="453"/>
      <c r="D302" s="453" t="s">
        <v>300</v>
      </c>
      <c r="E302" s="453" t="s">
        <v>300</v>
      </c>
      <c r="F302" s="496"/>
      <c r="G302" s="496"/>
      <c r="H302" s="496"/>
      <c r="I302" s="496"/>
      <c r="J302" s="497" t="s">
        <v>300</v>
      </c>
    </row>
    <row r="303" spans="1:10" ht="34.5" hidden="1">
      <c r="A303" s="451" t="s">
        <v>27</v>
      </c>
      <c r="B303" s="452" t="s">
        <v>140</v>
      </c>
      <c r="C303" s="453" t="s">
        <v>21</v>
      </c>
      <c r="D303" s="493"/>
      <c r="E303" s="493"/>
      <c r="F303" s="494"/>
      <c r="G303" s="494"/>
      <c r="H303" s="494"/>
      <c r="I303" s="494"/>
      <c r="J303" s="495"/>
    </row>
    <row r="304" spans="1:10" ht="15.75" hidden="1">
      <c r="A304" s="451" t="s">
        <v>28</v>
      </c>
      <c r="B304" s="452" t="s">
        <v>29</v>
      </c>
      <c r="C304" s="453" t="s">
        <v>6</v>
      </c>
      <c r="D304" s="493">
        <v>133288.29849608272</v>
      </c>
      <c r="E304" s="493">
        <v>130498.88780401325</v>
      </c>
      <c r="F304" s="494"/>
      <c r="G304" s="494"/>
      <c r="H304" s="494"/>
      <c r="I304" s="494"/>
      <c r="J304" s="495">
        <v>158340.1480461389</v>
      </c>
    </row>
    <row r="305" spans="1:10" ht="50.25" hidden="1">
      <c r="A305" s="451" t="s">
        <v>30</v>
      </c>
      <c r="B305" s="452" t="s">
        <v>155</v>
      </c>
      <c r="C305" s="453" t="s">
        <v>6</v>
      </c>
      <c r="D305" s="493">
        <v>54787.31835086617</v>
      </c>
      <c r="E305" s="493">
        <v>44417.5408707513</v>
      </c>
      <c r="F305" s="494"/>
      <c r="G305" s="494"/>
      <c r="H305" s="494"/>
      <c r="I305" s="494"/>
      <c r="J305" s="495">
        <v>69749.91886892449</v>
      </c>
    </row>
    <row r="306" spans="1:10" ht="15.75" hidden="1">
      <c r="A306" s="451"/>
      <c r="B306" s="452" t="s">
        <v>60</v>
      </c>
      <c r="C306" s="453"/>
      <c r="D306" s="493"/>
      <c r="E306" s="493"/>
      <c r="F306" s="494"/>
      <c r="G306" s="494"/>
      <c r="H306" s="494"/>
      <c r="I306" s="494"/>
      <c r="J306" s="495"/>
    </row>
    <row r="307" spans="1:10" ht="15.75" hidden="1">
      <c r="A307" s="451"/>
      <c r="B307" s="452" t="s">
        <v>31</v>
      </c>
      <c r="C307" s="453"/>
      <c r="D307" s="493">
        <v>14370.63955</v>
      </c>
      <c r="E307" s="493">
        <v>10407.343110873198</v>
      </c>
      <c r="F307" s="494"/>
      <c r="G307" s="494"/>
      <c r="H307" s="494"/>
      <c r="I307" s="494"/>
      <c r="J307" s="495">
        <v>22719.59921225686</v>
      </c>
    </row>
    <row r="308" spans="1:10" ht="15.75" hidden="1">
      <c r="A308" s="451"/>
      <c r="B308" s="452" t="s">
        <v>32</v>
      </c>
      <c r="C308" s="453"/>
      <c r="D308" s="493">
        <v>8890</v>
      </c>
      <c r="E308" s="493">
        <v>9781.606285173131</v>
      </c>
      <c r="F308" s="494"/>
      <c r="G308" s="494"/>
      <c r="H308" s="494"/>
      <c r="I308" s="494"/>
      <c r="J308" s="495">
        <v>10000</v>
      </c>
    </row>
    <row r="309" spans="1:10" ht="15.75" hidden="1">
      <c r="A309" s="451"/>
      <c r="B309" s="452" t="s">
        <v>33</v>
      </c>
      <c r="C309" s="453"/>
      <c r="D309" s="493">
        <v>6526.91507</v>
      </c>
      <c r="E309" s="493">
        <v>6805.985152970554</v>
      </c>
      <c r="F309" s="494"/>
      <c r="G309" s="494"/>
      <c r="H309" s="494"/>
      <c r="I309" s="494"/>
      <c r="J309" s="495">
        <v>8149.929473448244</v>
      </c>
    </row>
    <row r="310" spans="1:10" ht="18.75" hidden="1">
      <c r="A310" s="451" t="s">
        <v>34</v>
      </c>
      <c r="B310" s="452" t="s">
        <v>142</v>
      </c>
      <c r="C310" s="453" t="s">
        <v>6</v>
      </c>
      <c r="D310" s="493">
        <v>76526.97014521656</v>
      </c>
      <c r="E310" s="493">
        <v>86081.34693326196</v>
      </c>
      <c r="F310" s="494"/>
      <c r="G310" s="494"/>
      <c r="H310" s="494"/>
      <c r="I310" s="494"/>
      <c r="J310" s="495">
        <v>88590.22917721441</v>
      </c>
    </row>
    <row r="311" spans="1:10" ht="31.5" hidden="1">
      <c r="A311" s="451" t="s">
        <v>35</v>
      </c>
      <c r="B311" s="452" t="s">
        <v>61</v>
      </c>
      <c r="C311" s="453" t="s">
        <v>6</v>
      </c>
      <c r="D311" s="493"/>
      <c r="E311" s="493"/>
      <c r="F311" s="494"/>
      <c r="G311" s="494"/>
      <c r="H311" s="494"/>
      <c r="I311" s="494"/>
      <c r="J311" s="495"/>
    </row>
    <row r="312" spans="1:10" ht="31.5" hidden="1">
      <c r="A312" s="451" t="s">
        <v>36</v>
      </c>
      <c r="B312" s="452" t="s">
        <v>64</v>
      </c>
      <c r="C312" s="453" t="s">
        <v>6</v>
      </c>
      <c r="D312" s="493">
        <v>1974.01</v>
      </c>
      <c r="E312" s="493"/>
      <c r="F312" s="494"/>
      <c r="G312" s="494"/>
      <c r="H312" s="494"/>
      <c r="I312" s="494"/>
      <c r="J312" s="495"/>
    </row>
    <row r="313" spans="1:10" ht="110.25" hidden="1">
      <c r="A313" s="451" t="s">
        <v>37</v>
      </c>
      <c r="B313" s="452" t="s">
        <v>38</v>
      </c>
      <c r="C313" s="453"/>
      <c r="D313" s="453" t="s">
        <v>353</v>
      </c>
      <c r="E313" s="453"/>
      <c r="F313" s="496"/>
      <c r="G313" s="496"/>
      <c r="H313" s="496"/>
      <c r="I313" s="496"/>
      <c r="J313" s="497"/>
    </row>
    <row r="314" spans="1:10" ht="15.75" hidden="1">
      <c r="A314" s="451"/>
      <c r="B314" s="462" t="s">
        <v>39</v>
      </c>
      <c r="C314" s="453"/>
      <c r="D314" s="493"/>
      <c r="E314" s="493"/>
      <c r="F314" s="494"/>
      <c r="G314" s="494"/>
      <c r="H314" s="494"/>
      <c r="I314" s="494"/>
      <c r="J314" s="495"/>
    </row>
    <row r="315" spans="1:10" ht="18.75" hidden="1">
      <c r="A315" s="451"/>
      <c r="B315" s="452" t="s">
        <v>143</v>
      </c>
      <c r="C315" s="453" t="s">
        <v>40</v>
      </c>
      <c r="D315" s="493">
        <v>1786.839</v>
      </c>
      <c r="E315" s="493">
        <v>1786.832</v>
      </c>
      <c r="F315" s="494"/>
      <c r="G315" s="494"/>
      <c r="H315" s="494"/>
      <c r="I315" s="494"/>
      <c r="J315" s="495">
        <v>2020.1109999999999</v>
      </c>
    </row>
    <row r="316" spans="1:10" ht="18.75" hidden="1">
      <c r="A316" s="451"/>
      <c r="B316" s="452" t="s">
        <v>144</v>
      </c>
      <c r="C316" s="453" t="s">
        <v>41</v>
      </c>
      <c r="D316" s="493">
        <v>30.661586382917637</v>
      </c>
      <c r="E316" s="493">
        <v>24.85826360326617</v>
      </c>
      <c r="F316" s="494"/>
      <c r="G316" s="494"/>
      <c r="H316" s="494"/>
      <c r="I316" s="494"/>
      <c r="J316" s="495">
        <v>34.52776548859171</v>
      </c>
    </row>
    <row r="317" spans="1:10" ht="15.75" hidden="1">
      <c r="A317" s="451" t="s">
        <v>42</v>
      </c>
      <c r="B317" s="452" t="s">
        <v>43</v>
      </c>
      <c r="C317" s="453"/>
      <c r="D317" s="493"/>
      <c r="E317" s="493"/>
      <c r="F317" s="494"/>
      <c r="G317" s="494"/>
      <c r="H317" s="494"/>
      <c r="I317" s="494"/>
      <c r="J317" s="495"/>
    </row>
    <row r="318" spans="1:10" ht="15.75" hidden="1">
      <c r="A318" s="451" t="s">
        <v>44</v>
      </c>
      <c r="B318" s="452" t="s">
        <v>45</v>
      </c>
      <c r="C318" s="453" t="s">
        <v>46</v>
      </c>
      <c r="D318" s="493">
        <v>39</v>
      </c>
      <c r="E318" s="493">
        <v>33</v>
      </c>
      <c r="F318" s="494"/>
      <c r="G318" s="494"/>
      <c r="H318" s="494"/>
      <c r="I318" s="494"/>
      <c r="J318" s="495">
        <v>46</v>
      </c>
    </row>
    <row r="319" spans="1:10" ht="31.5" hidden="1">
      <c r="A319" s="451" t="s">
        <v>47</v>
      </c>
      <c r="B319" s="452" t="s">
        <v>48</v>
      </c>
      <c r="C319" s="453" t="s">
        <v>62</v>
      </c>
      <c r="D319" s="493">
        <v>30.706494764957267</v>
      </c>
      <c r="E319" s="493">
        <v>26.281169471902018</v>
      </c>
      <c r="F319" s="494"/>
      <c r="G319" s="494"/>
      <c r="H319" s="494"/>
      <c r="I319" s="494"/>
      <c r="J319" s="495">
        <v>41.15869422510301</v>
      </c>
    </row>
    <row r="320" spans="1:10" ht="15.75" hidden="1">
      <c r="A320" s="451" t="s">
        <v>49</v>
      </c>
      <c r="B320" s="452" t="s">
        <v>50</v>
      </c>
      <c r="C320" s="453"/>
      <c r="D320" s="453"/>
      <c r="E320" s="453"/>
      <c r="F320" s="496"/>
      <c r="G320" s="496"/>
      <c r="H320" s="496"/>
      <c r="I320" s="496"/>
      <c r="J320" s="497"/>
    </row>
    <row r="321" spans="1:10" ht="15.75" hidden="1">
      <c r="A321" s="451"/>
      <c r="B321" s="462" t="s">
        <v>39</v>
      </c>
      <c r="C321" s="453"/>
      <c r="D321" s="453"/>
      <c r="E321" s="453"/>
      <c r="F321" s="496"/>
      <c r="G321" s="496"/>
      <c r="H321" s="496"/>
      <c r="I321" s="496"/>
      <c r="J321" s="497"/>
    </row>
    <row r="322" spans="1:10" ht="15.75" hidden="1">
      <c r="A322" s="451"/>
      <c r="B322" s="452" t="s">
        <v>51</v>
      </c>
      <c r="C322" s="453" t="s">
        <v>6</v>
      </c>
      <c r="D322" s="489">
        <v>1000</v>
      </c>
      <c r="E322" s="498">
        <v>1000</v>
      </c>
      <c r="F322" s="499"/>
      <c r="G322" s="499"/>
      <c r="H322" s="499"/>
      <c r="I322" s="499"/>
      <c r="J322" s="491">
        <v>1000</v>
      </c>
    </row>
    <row r="323" spans="1:10" ht="16.5" hidden="1" thickBot="1">
      <c r="A323" s="468"/>
      <c r="B323" s="469" t="s">
        <v>52</v>
      </c>
      <c r="C323" s="470" t="s">
        <v>6</v>
      </c>
      <c r="D323" s="470"/>
      <c r="E323" s="470"/>
      <c r="F323" s="550"/>
      <c r="G323" s="550"/>
      <c r="H323" s="550"/>
      <c r="I323" s="550"/>
      <c r="J323" s="551"/>
    </row>
    <row r="324" spans="1:10" ht="15.75" hidden="1">
      <c r="A324" s="520"/>
      <c r="B324" s="521"/>
      <c r="C324" s="521"/>
      <c r="D324" s="521"/>
      <c r="E324" s="521"/>
      <c r="F324" s="521"/>
      <c r="G324" s="521"/>
      <c r="H324" s="521"/>
      <c r="I324" s="521"/>
      <c r="J324" s="522"/>
    </row>
    <row r="325" spans="1:10" ht="21" hidden="1" thickBot="1">
      <c r="A325" s="817" t="s">
        <v>301</v>
      </c>
      <c r="B325" s="818"/>
      <c r="C325" s="818"/>
      <c r="D325" s="818"/>
      <c r="E325" s="818"/>
      <c r="F325" s="818"/>
      <c r="G325" s="818"/>
      <c r="H325" s="818"/>
      <c r="I325" s="818"/>
      <c r="J325" s="819"/>
    </row>
    <row r="326" spans="1:10" ht="79.5" hidden="1" thickBot="1">
      <c r="A326" s="441" t="s">
        <v>53</v>
      </c>
      <c r="B326" s="442" t="s">
        <v>0</v>
      </c>
      <c r="C326" s="442" t="s">
        <v>1</v>
      </c>
      <c r="D326" s="442" t="s">
        <v>55</v>
      </c>
      <c r="E326" s="442" t="s">
        <v>134</v>
      </c>
      <c r="F326" s="443"/>
      <c r="G326" s="443"/>
      <c r="H326" s="443"/>
      <c r="I326" s="443"/>
      <c r="J326" s="444" t="s">
        <v>54</v>
      </c>
    </row>
    <row r="327" spans="1:10" ht="16.5" hidden="1" thickBot="1">
      <c r="A327" s="441"/>
      <c r="B327" s="442"/>
      <c r="C327" s="442"/>
      <c r="D327" s="442">
        <v>2015</v>
      </c>
      <c r="E327" s="442">
        <v>2016</v>
      </c>
      <c r="F327" s="443"/>
      <c r="G327" s="443"/>
      <c r="H327" s="443"/>
      <c r="I327" s="443"/>
      <c r="J327" s="444">
        <v>2017</v>
      </c>
    </row>
    <row r="328" spans="1:10" ht="15.75" hidden="1">
      <c r="A328" s="445" t="s">
        <v>2</v>
      </c>
      <c r="B328" s="446" t="s">
        <v>3</v>
      </c>
      <c r="C328" s="447"/>
      <c r="D328" s="506"/>
      <c r="E328" s="506"/>
      <c r="F328" s="507"/>
      <c r="G328" s="507"/>
      <c r="H328" s="507"/>
      <c r="I328" s="507"/>
      <c r="J328" s="508"/>
    </row>
    <row r="329" spans="1:10" ht="15.75" hidden="1">
      <c r="A329" s="451" t="s">
        <v>4</v>
      </c>
      <c r="B329" s="452" t="s">
        <v>5</v>
      </c>
      <c r="C329" s="453" t="s">
        <v>6</v>
      </c>
      <c r="D329" s="480">
        <v>19320724</v>
      </c>
      <c r="E329" s="480">
        <v>21186779</v>
      </c>
      <c r="F329" s="481"/>
      <c r="G329" s="481"/>
      <c r="H329" s="481"/>
      <c r="I329" s="481"/>
      <c r="J329" s="482">
        <v>21186779</v>
      </c>
    </row>
    <row r="330" spans="1:10" ht="15.75" hidden="1">
      <c r="A330" s="451" t="s">
        <v>7</v>
      </c>
      <c r="B330" s="452" t="s">
        <v>8</v>
      </c>
      <c r="C330" s="453" t="s">
        <v>6</v>
      </c>
      <c r="D330" s="480">
        <v>-125009</v>
      </c>
      <c r="E330" s="480">
        <v>-577015</v>
      </c>
      <c r="F330" s="481"/>
      <c r="G330" s="481"/>
      <c r="H330" s="481"/>
      <c r="I330" s="481"/>
      <c r="J330" s="482">
        <v>-577015</v>
      </c>
    </row>
    <row r="331" spans="1:10" ht="15.75" hidden="1">
      <c r="A331" s="451" t="s">
        <v>9</v>
      </c>
      <c r="B331" s="452" t="s">
        <v>10</v>
      </c>
      <c r="C331" s="453" t="s">
        <v>6</v>
      </c>
      <c r="D331" s="480">
        <v>489095</v>
      </c>
      <c r="E331" s="480">
        <v>30582</v>
      </c>
      <c r="F331" s="481"/>
      <c r="G331" s="481"/>
      <c r="H331" s="481"/>
      <c r="I331" s="481"/>
      <c r="J331" s="482">
        <v>30582</v>
      </c>
    </row>
    <row r="332" spans="1:10" ht="15.75" hidden="1">
      <c r="A332" s="451" t="s">
        <v>11</v>
      </c>
      <c r="B332" s="452" t="s">
        <v>12</v>
      </c>
      <c r="C332" s="453" t="s">
        <v>6</v>
      </c>
      <c r="D332" s="480">
        <v>154125</v>
      </c>
      <c r="E332" s="480">
        <v>-283437</v>
      </c>
      <c r="F332" s="481"/>
      <c r="G332" s="481"/>
      <c r="H332" s="481"/>
      <c r="I332" s="481"/>
      <c r="J332" s="482">
        <v>-283437</v>
      </c>
    </row>
    <row r="333" spans="1:10" ht="15.75" hidden="1">
      <c r="A333" s="451" t="s">
        <v>13</v>
      </c>
      <c r="B333" s="452" t="s">
        <v>14</v>
      </c>
      <c r="C333" s="453"/>
      <c r="D333" s="480"/>
      <c r="E333" s="480"/>
      <c r="F333" s="481"/>
      <c r="G333" s="481"/>
      <c r="H333" s="481"/>
      <c r="I333" s="481"/>
      <c r="J333" s="482"/>
    </row>
    <row r="334" spans="1:10" ht="47.25" hidden="1">
      <c r="A334" s="451" t="s">
        <v>15</v>
      </c>
      <c r="B334" s="452" t="s">
        <v>59</v>
      </c>
      <c r="C334" s="453" t="s">
        <v>16</v>
      </c>
      <c r="D334" s="480">
        <v>-0.6470202669423776</v>
      </c>
      <c r="E334" s="480"/>
      <c r="F334" s="481"/>
      <c r="G334" s="481"/>
      <c r="H334" s="481"/>
      <c r="I334" s="481"/>
      <c r="J334" s="482"/>
    </row>
    <row r="335" spans="1:10" ht="31.5" hidden="1">
      <c r="A335" s="451" t="s">
        <v>17</v>
      </c>
      <c r="B335" s="452" t="s">
        <v>58</v>
      </c>
      <c r="C335" s="453"/>
      <c r="D335" s="493"/>
      <c r="E335" s="493"/>
      <c r="F335" s="494"/>
      <c r="G335" s="494"/>
      <c r="H335" s="494"/>
      <c r="I335" s="494"/>
      <c r="J335" s="495"/>
    </row>
    <row r="336" spans="1:10" ht="18.75" hidden="1">
      <c r="A336" s="451" t="s">
        <v>18</v>
      </c>
      <c r="B336" s="452" t="s">
        <v>135</v>
      </c>
      <c r="C336" s="453" t="s">
        <v>19</v>
      </c>
      <c r="D336" s="493"/>
      <c r="E336" s="493"/>
      <c r="F336" s="494"/>
      <c r="G336" s="494"/>
      <c r="H336" s="494"/>
      <c r="I336" s="494"/>
      <c r="J336" s="495"/>
    </row>
    <row r="337" spans="1:10" ht="18.75" hidden="1">
      <c r="A337" s="451" t="s">
        <v>20</v>
      </c>
      <c r="B337" s="452" t="s">
        <v>136</v>
      </c>
      <c r="C337" s="453" t="s">
        <v>21</v>
      </c>
      <c r="D337" s="493"/>
      <c r="E337" s="493"/>
      <c r="F337" s="494"/>
      <c r="G337" s="494"/>
      <c r="H337" s="494"/>
      <c r="I337" s="494"/>
      <c r="J337" s="495"/>
    </row>
    <row r="338" spans="1:10" ht="18.75" hidden="1">
      <c r="A338" s="457" t="s">
        <v>22</v>
      </c>
      <c r="B338" s="458" t="s">
        <v>137</v>
      </c>
      <c r="C338" s="459" t="s">
        <v>19</v>
      </c>
      <c r="D338" s="509">
        <v>1.3219999999999998</v>
      </c>
      <c r="E338" s="509">
        <v>0.595</v>
      </c>
      <c r="F338" s="510"/>
      <c r="G338" s="510"/>
      <c r="H338" s="510"/>
      <c r="I338" s="510"/>
      <c r="J338" s="511">
        <v>0.595</v>
      </c>
    </row>
    <row r="339" spans="1:10" ht="34.5" hidden="1">
      <c r="A339" s="451" t="s">
        <v>56</v>
      </c>
      <c r="B339" s="452" t="s">
        <v>138</v>
      </c>
      <c r="C339" s="453" t="s">
        <v>57</v>
      </c>
      <c r="D339" s="492">
        <v>4316.57</v>
      </c>
      <c r="E339" s="492">
        <v>4182.82</v>
      </c>
      <c r="F339" s="512"/>
      <c r="G339" s="512"/>
      <c r="H339" s="512"/>
      <c r="I339" s="512"/>
      <c r="J339" s="513">
        <v>4182.82</v>
      </c>
    </row>
    <row r="340" spans="1:10" ht="18.75" hidden="1">
      <c r="A340" s="451" t="s">
        <v>24</v>
      </c>
      <c r="B340" s="452" t="s">
        <v>139</v>
      </c>
      <c r="C340" s="453" t="s">
        <v>23</v>
      </c>
      <c r="D340" s="493"/>
      <c r="E340" s="493"/>
      <c r="F340" s="494"/>
      <c r="G340" s="494"/>
      <c r="H340" s="494"/>
      <c r="I340" s="494"/>
      <c r="J340" s="495"/>
    </row>
    <row r="341" spans="1:10" ht="47.25" hidden="1">
      <c r="A341" s="451" t="s">
        <v>25</v>
      </c>
      <c r="B341" s="452" t="s">
        <v>153</v>
      </c>
      <c r="C341" s="453" t="s">
        <v>16</v>
      </c>
      <c r="D341" s="453" t="s">
        <v>302</v>
      </c>
      <c r="E341" s="453"/>
      <c r="F341" s="496"/>
      <c r="G341" s="496"/>
      <c r="H341" s="496"/>
      <c r="I341" s="496"/>
      <c r="J341" s="495"/>
    </row>
    <row r="342" spans="1:10" ht="78.75" hidden="1">
      <c r="A342" s="451" t="s">
        <v>26</v>
      </c>
      <c r="B342" s="452" t="s">
        <v>154</v>
      </c>
      <c r="C342" s="453"/>
      <c r="D342" s="453" t="s">
        <v>303</v>
      </c>
      <c r="E342" s="453" t="s">
        <v>303</v>
      </c>
      <c r="F342" s="496"/>
      <c r="G342" s="496"/>
      <c r="H342" s="496"/>
      <c r="I342" s="496"/>
      <c r="J342" s="497" t="s">
        <v>303</v>
      </c>
    </row>
    <row r="343" spans="1:10" ht="34.5" hidden="1">
      <c r="A343" s="451" t="s">
        <v>27</v>
      </c>
      <c r="B343" s="452" t="s">
        <v>140</v>
      </c>
      <c r="C343" s="453" t="s">
        <v>21</v>
      </c>
      <c r="D343" s="493"/>
      <c r="E343" s="493"/>
      <c r="F343" s="494"/>
      <c r="G343" s="494"/>
      <c r="H343" s="494"/>
      <c r="I343" s="494"/>
      <c r="J343" s="495"/>
    </row>
    <row r="344" spans="1:10" ht="15.75" hidden="1">
      <c r="A344" s="451" t="s">
        <v>28</v>
      </c>
      <c r="B344" s="452" t="s">
        <v>29</v>
      </c>
      <c r="C344" s="453" t="s">
        <v>6</v>
      </c>
      <c r="D344" s="493">
        <v>11121.850693770619</v>
      </c>
      <c r="E344" s="493">
        <v>11811.373165091118</v>
      </c>
      <c r="F344" s="494"/>
      <c r="G344" s="494"/>
      <c r="H344" s="494"/>
      <c r="I344" s="494"/>
      <c r="J344" s="495">
        <v>12507.76117682654</v>
      </c>
    </row>
    <row r="345" spans="1:10" ht="50.25" hidden="1">
      <c r="A345" s="451" t="s">
        <v>30</v>
      </c>
      <c r="B345" s="452" t="s">
        <v>155</v>
      </c>
      <c r="C345" s="453" t="s">
        <v>6</v>
      </c>
      <c r="D345" s="493">
        <v>7660.011675</v>
      </c>
      <c r="E345" s="493">
        <v>8333.448475830795</v>
      </c>
      <c r="F345" s="494"/>
      <c r="G345" s="494"/>
      <c r="H345" s="494"/>
      <c r="I345" s="494"/>
      <c r="J345" s="495">
        <v>8912.49383569398</v>
      </c>
    </row>
    <row r="346" spans="1:10" ht="15.75" hidden="1">
      <c r="A346" s="451"/>
      <c r="B346" s="452" t="s">
        <v>60</v>
      </c>
      <c r="C346" s="453"/>
      <c r="D346" s="493"/>
      <c r="E346" s="493"/>
      <c r="F346" s="494"/>
      <c r="G346" s="494"/>
      <c r="H346" s="494"/>
      <c r="I346" s="494"/>
      <c r="J346" s="495"/>
    </row>
    <row r="347" spans="1:10" ht="15.75" hidden="1">
      <c r="A347" s="451"/>
      <c r="B347" s="452" t="s">
        <v>31</v>
      </c>
      <c r="C347" s="453"/>
      <c r="D347" s="493">
        <v>2259.711675</v>
      </c>
      <c r="E347" s="493">
        <v>2398.660353013205</v>
      </c>
      <c r="F347" s="494"/>
      <c r="G347" s="494"/>
      <c r="H347" s="494"/>
      <c r="I347" s="494"/>
      <c r="J347" s="495">
        <v>2561.601350793392</v>
      </c>
    </row>
    <row r="348" spans="1:10" ht="15.75" hidden="1">
      <c r="A348" s="451"/>
      <c r="B348" s="452" t="s">
        <v>32</v>
      </c>
      <c r="C348" s="453"/>
      <c r="D348" s="493">
        <v>0</v>
      </c>
      <c r="E348" s="493">
        <v>0</v>
      </c>
      <c r="F348" s="494"/>
      <c r="G348" s="494"/>
      <c r="H348" s="494"/>
      <c r="I348" s="494"/>
      <c r="J348" s="495"/>
    </row>
    <row r="349" spans="1:10" ht="15.75" hidden="1">
      <c r="A349" s="451"/>
      <c r="B349" s="452" t="s">
        <v>33</v>
      </c>
      <c r="C349" s="453"/>
      <c r="D349" s="493">
        <v>1544.62</v>
      </c>
      <c r="E349" s="493">
        <v>1778.8723596</v>
      </c>
      <c r="F349" s="494"/>
      <c r="G349" s="494"/>
      <c r="H349" s="494"/>
      <c r="I349" s="494"/>
      <c r="J349" s="495">
        <v>1899.7111589876283</v>
      </c>
    </row>
    <row r="350" spans="1:10" ht="18.75" hidden="1">
      <c r="A350" s="451" t="s">
        <v>34</v>
      </c>
      <c r="B350" s="452" t="s">
        <v>142</v>
      </c>
      <c r="C350" s="453" t="s">
        <v>6</v>
      </c>
      <c r="D350" s="493">
        <v>3461.839018770619</v>
      </c>
      <c r="E350" s="493">
        <v>3520.220580424581</v>
      </c>
      <c r="F350" s="494"/>
      <c r="G350" s="494"/>
      <c r="H350" s="494"/>
      <c r="I350" s="494"/>
      <c r="J350" s="495">
        <v>3595.267341132559</v>
      </c>
    </row>
    <row r="351" spans="1:10" ht="31.5" hidden="1">
      <c r="A351" s="451" t="s">
        <v>35</v>
      </c>
      <c r="B351" s="452" t="s">
        <v>61</v>
      </c>
      <c r="C351" s="453" t="s">
        <v>6</v>
      </c>
      <c r="D351" s="493"/>
      <c r="E351" s="493">
        <v>-42.29589116425905</v>
      </c>
      <c r="F351" s="494"/>
      <c r="G351" s="494"/>
      <c r="H351" s="494"/>
      <c r="I351" s="494"/>
      <c r="J351" s="495"/>
    </row>
    <row r="352" spans="1:10" ht="31.5" hidden="1">
      <c r="A352" s="451" t="s">
        <v>36</v>
      </c>
      <c r="B352" s="452" t="s">
        <v>64</v>
      </c>
      <c r="C352" s="453" t="s">
        <v>6</v>
      </c>
      <c r="D352" s="493"/>
      <c r="E352" s="493"/>
      <c r="F352" s="494"/>
      <c r="G352" s="494"/>
      <c r="H352" s="494"/>
      <c r="I352" s="494"/>
      <c r="J352" s="495"/>
    </row>
    <row r="353" spans="1:10" ht="15.75" hidden="1">
      <c r="A353" s="451" t="s">
        <v>37</v>
      </c>
      <c r="B353" s="452" t="s">
        <v>38</v>
      </c>
      <c r="C353" s="453"/>
      <c r="D353" s="453"/>
      <c r="E353" s="453"/>
      <c r="F353" s="496"/>
      <c r="G353" s="496"/>
      <c r="H353" s="496"/>
      <c r="I353" s="496"/>
      <c r="J353" s="497"/>
    </row>
    <row r="354" spans="1:10" ht="15.75" hidden="1">
      <c r="A354" s="451"/>
      <c r="B354" s="462" t="s">
        <v>39</v>
      </c>
      <c r="C354" s="453"/>
      <c r="D354" s="493"/>
      <c r="E354" s="493"/>
      <c r="F354" s="494"/>
      <c r="G354" s="494"/>
      <c r="H354" s="494"/>
      <c r="I354" s="494"/>
      <c r="J354" s="495"/>
    </row>
    <row r="355" spans="1:10" ht="18.75" hidden="1">
      <c r="A355" s="451"/>
      <c r="B355" s="452" t="s">
        <v>143</v>
      </c>
      <c r="C355" s="453" t="s">
        <v>40</v>
      </c>
      <c r="D355" s="493">
        <v>273.175</v>
      </c>
      <c r="E355" s="493">
        <v>273.175</v>
      </c>
      <c r="F355" s="494"/>
      <c r="G355" s="494"/>
      <c r="H355" s="494"/>
      <c r="I355" s="494"/>
      <c r="J355" s="495">
        <v>273.175</v>
      </c>
    </row>
    <row r="356" spans="1:10" ht="18.75" hidden="1">
      <c r="A356" s="451"/>
      <c r="B356" s="452" t="s">
        <v>144</v>
      </c>
      <c r="C356" s="453" t="s">
        <v>41</v>
      </c>
      <c r="D356" s="493">
        <v>28.040676031847713</v>
      </c>
      <c r="E356" s="493">
        <v>30.505897230093513</v>
      </c>
      <c r="F356" s="494"/>
      <c r="G356" s="494"/>
      <c r="H356" s="494"/>
      <c r="I356" s="494"/>
      <c r="J356" s="495">
        <v>32.625583730919665</v>
      </c>
    </row>
    <row r="357" spans="1:10" ht="15.75" hidden="1">
      <c r="A357" s="451" t="s">
        <v>42</v>
      </c>
      <c r="B357" s="452" t="s">
        <v>43</v>
      </c>
      <c r="C357" s="453"/>
      <c r="D357" s="493"/>
      <c r="E357" s="493"/>
      <c r="F357" s="494"/>
      <c r="G357" s="494"/>
      <c r="H357" s="494"/>
      <c r="I357" s="494"/>
      <c r="J357" s="495"/>
    </row>
    <row r="358" spans="1:10" ht="15.75" hidden="1">
      <c r="A358" s="451" t="s">
        <v>44</v>
      </c>
      <c r="B358" s="452" t="s">
        <v>45</v>
      </c>
      <c r="C358" s="453" t="s">
        <v>46</v>
      </c>
      <c r="D358" s="493">
        <v>5</v>
      </c>
      <c r="E358" s="493">
        <v>5</v>
      </c>
      <c r="F358" s="494"/>
      <c r="G358" s="494"/>
      <c r="H358" s="494"/>
      <c r="I358" s="494"/>
      <c r="J358" s="495">
        <v>5</v>
      </c>
    </row>
    <row r="359" spans="1:10" ht="31.5" hidden="1">
      <c r="A359" s="451" t="s">
        <v>47</v>
      </c>
      <c r="B359" s="452" t="s">
        <v>48</v>
      </c>
      <c r="C359" s="453" t="s">
        <v>62</v>
      </c>
      <c r="D359" s="493">
        <v>37.66186125</v>
      </c>
      <c r="E359" s="493">
        <v>39.977672550220085</v>
      </c>
      <c r="F359" s="494"/>
      <c r="G359" s="494"/>
      <c r="H359" s="494"/>
      <c r="I359" s="494"/>
      <c r="J359" s="495">
        <v>42.693355846556535</v>
      </c>
    </row>
    <row r="360" spans="1:10" ht="15.75" hidden="1">
      <c r="A360" s="451" t="s">
        <v>49</v>
      </c>
      <c r="B360" s="452" t="s">
        <v>50</v>
      </c>
      <c r="C360" s="453"/>
      <c r="D360" s="453"/>
      <c r="E360" s="453"/>
      <c r="F360" s="496"/>
      <c r="G360" s="496"/>
      <c r="H360" s="496"/>
      <c r="I360" s="496"/>
      <c r="J360" s="497"/>
    </row>
    <row r="361" spans="1:10" ht="15.75" hidden="1">
      <c r="A361" s="451"/>
      <c r="B361" s="462" t="s">
        <v>39</v>
      </c>
      <c r="C361" s="453"/>
      <c r="D361" s="453"/>
      <c r="E361" s="453"/>
      <c r="F361" s="496"/>
      <c r="G361" s="496"/>
      <c r="H361" s="496"/>
      <c r="I361" s="496"/>
      <c r="J361" s="497"/>
    </row>
    <row r="362" spans="1:10" ht="15.75" hidden="1">
      <c r="A362" s="451"/>
      <c r="B362" s="452" t="s">
        <v>51</v>
      </c>
      <c r="C362" s="453" t="s">
        <v>6</v>
      </c>
      <c r="D362" s="489">
        <v>1000</v>
      </c>
      <c r="E362" s="498">
        <v>1000</v>
      </c>
      <c r="F362" s="499"/>
      <c r="G362" s="499"/>
      <c r="H362" s="499"/>
      <c r="I362" s="499"/>
      <c r="J362" s="491">
        <v>1000</v>
      </c>
    </row>
    <row r="363" spans="1:10" ht="16.5" hidden="1" thickBot="1">
      <c r="A363" s="468"/>
      <c r="B363" s="469" t="s">
        <v>52</v>
      </c>
      <c r="C363" s="470" t="s">
        <v>6</v>
      </c>
      <c r="D363" s="470"/>
      <c r="E363" s="470"/>
      <c r="F363" s="550"/>
      <c r="G363" s="550"/>
      <c r="H363" s="550"/>
      <c r="I363" s="550"/>
      <c r="J363" s="551"/>
    </row>
    <row r="364" spans="1:10" ht="15.75" hidden="1">
      <c r="A364" s="552"/>
      <c r="B364" s="553"/>
      <c r="C364" s="554"/>
      <c r="D364" s="554"/>
      <c r="E364" s="554"/>
      <c r="F364" s="554"/>
      <c r="G364" s="554"/>
      <c r="H364" s="554"/>
      <c r="I364" s="554"/>
      <c r="J364" s="555"/>
    </row>
    <row r="365" spans="1:10" ht="21" hidden="1" thickBot="1">
      <c r="A365" s="814" t="s">
        <v>175</v>
      </c>
      <c r="B365" s="815"/>
      <c r="C365" s="815"/>
      <c r="D365" s="815"/>
      <c r="E365" s="815"/>
      <c r="F365" s="815"/>
      <c r="G365" s="815"/>
      <c r="H365" s="815"/>
      <c r="I365" s="815"/>
      <c r="J365" s="816"/>
    </row>
    <row r="366" spans="1:10" ht="21" hidden="1" thickBot="1">
      <c r="A366" s="814" t="s">
        <v>176</v>
      </c>
      <c r="B366" s="815"/>
      <c r="C366" s="815"/>
      <c r="D366" s="815"/>
      <c r="E366" s="815"/>
      <c r="F366" s="815"/>
      <c r="G366" s="815"/>
      <c r="H366" s="815"/>
      <c r="I366" s="815"/>
      <c r="J366" s="816"/>
    </row>
    <row r="367" spans="1:10" ht="79.5" hidden="1" thickBot="1">
      <c r="A367" s="441" t="s">
        <v>53</v>
      </c>
      <c r="B367" s="442" t="s">
        <v>0</v>
      </c>
      <c r="C367" s="442" t="s">
        <v>1</v>
      </c>
      <c r="D367" s="442" t="s">
        <v>55</v>
      </c>
      <c r="E367" s="442" t="s">
        <v>134</v>
      </c>
      <c r="F367" s="443"/>
      <c r="G367" s="443"/>
      <c r="H367" s="443"/>
      <c r="I367" s="443"/>
      <c r="J367" s="444" t="s">
        <v>54</v>
      </c>
    </row>
    <row r="368" spans="1:10" ht="16.5" hidden="1" thickBot="1">
      <c r="A368" s="441"/>
      <c r="B368" s="442"/>
      <c r="C368" s="442"/>
      <c r="D368" s="442">
        <v>2015</v>
      </c>
      <c r="E368" s="442">
        <v>2016</v>
      </c>
      <c r="F368" s="443"/>
      <c r="G368" s="443"/>
      <c r="H368" s="443"/>
      <c r="I368" s="443"/>
      <c r="J368" s="444">
        <v>2017</v>
      </c>
    </row>
    <row r="369" spans="1:10" ht="15.75" hidden="1">
      <c r="A369" s="445" t="s">
        <v>2</v>
      </c>
      <c r="B369" s="446" t="s">
        <v>3</v>
      </c>
      <c r="C369" s="447"/>
      <c r="D369" s="556"/>
      <c r="E369" s="556"/>
      <c r="F369" s="557"/>
      <c r="G369" s="557"/>
      <c r="H369" s="557"/>
      <c r="I369" s="557"/>
      <c r="J369" s="558"/>
    </row>
    <row r="370" spans="1:10" ht="15.75" hidden="1">
      <c r="A370" s="451" t="s">
        <v>4</v>
      </c>
      <c r="B370" s="452" t="s">
        <v>5</v>
      </c>
      <c r="C370" s="453" t="s">
        <v>6</v>
      </c>
      <c r="D370" s="480">
        <v>19320724</v>
      </c>
      <c r="E370" s="480">
        <v>21186779</v>
      </c>
      <c r="F370" s="481"/>
      <c r="G370" s="481"/>
      <c r="H370" s="481"/>
      <c r="I370" s="481"/>
      <c r="J370" s="482">
        <v>21186779</v>
      </c>
    </row>
    <row r="371" spans="1:10" ht="15.75" hidden="1">
      <c r="A371" s="451" t="s">
        <v>7</v>
      </c>
      <c r="B371" s="452" t="s">
        <v>8</v>
      </c>
      <c r="C371" s="453" t="s">
        <v>6</v>
      </c>
      <c r="D371" s="480">
        <v>-125009</v>
      </c>
      <c r="E371" s="480">
        <v>-577015</v>
      </c>
      <c r="F371" s="481"/>
      <c r="G371" s="481"/>
      <c r="H371" s="481"/>
      <c r="I371" s="481"/>
      <c r="J371" s="482">
        <v>-577015</v>
      </c>
    </row>
    <row r="372" spans="1:10" ht="15.75" hidden="1">
      <c r="A372" s="451" t="s">
        <v>9</v>
      </c>
      <c r="B372" s="452" t="s">
        <v>10</v>
      </c>
      <c r="C372" s="453" t="s">
        <v>6</v>
      </c>
      <c r="D372" s="480">
        <v>489095</v>
      </c>
      <c r="E372" s="480">
        <v>30582</v>
      </c>
      <c r="F372" s="481"/>
      <c r="G372" s="481"/>
      <c r="H372" s="481"/>
      <c r="I372" s="481"/>
      <c r="J372" s="482">
        <v>30582</v>
      </c>
    </row>
    <row r="373" spans="1:10" ht="15.75" hidden="1">
      <c r="A373" s="451" t="s">
        <v>11</v>
      </c>
      <c r="B373" s="452" t="s">
        <v>12</v>
      </c>
      <c r="C373" s="453" t="s">
        <v>6</v>
      </c>
      <c r="D373" s="480">
        <v>154125</v>
      </c>
      <c r="E373" s="480">
        <v>-283437</v>
      </c>
      <c r="F373" s="481"/>
      <c r="G373" s="481"/>
      <c r="H373" s="481"/>
      <c r="I373" s="481"/>
      <c r="J373" s="482">
        <v>-283437</v>
      </c>
    </row>
    <row r="374" spans="1:10" ht="15.75" hidden="1">
      <c r="A374" s="451" t="s">
        <v>13</v>
      </c>
      <c r="B374" s="452" t="s">
        <v>14</v>
      </c>
      <c r="C374" s="453"/>
      <c r="D374" s="480"/>
      <c r="E374" s="480"/>
      <c r="F374" s="481"/>
      <c r="G374" s="481"/>
      <c r="H374" s="481"/>
      <c r="I374" s="481"/>
      <c r="J374" s="482"/>
    </row>
    <row r="375" spans="1:10" ht="47.25" hidden="1">
      <c r="A375" s="451" t="s">
        <v>15</v>
      </c>
      <c r="B375" s="452" t="s">
        <v>59</v>
      </c>
      <c r="C375" s="453" t="s">
        <v>16</v>
      </c>
      <c r="D375" s="480">
        <v>-0.6470202669423776</v>
      </c>
      <c r="E375" s="480"/>
      <c r="F375" s="481"/>
      <c r="G375" s="481"/>
      <c r="H375" s="481"/>
      <c r="I375" s="481"/>
      <c r="J375" s="482"/>
    </row>
    <row r="376" spans="1:10" ht="31.5" hidden="1">
      <c r="A376" s="451" t="s">
        <v>17</v>
      </c>
      <c r="B376" s="452" t="s">
        <v>58</v>
      </c>
      <c r="C376" s="453"/>
      <c r="D376" s="483"/>
      <c r="E376" s="483"/>
      <c r="F376" s="484"/>
      <c r="G376" s="484"/>
      <c r="H376" s="484"/>
      <c r="I376" s="484"/>
      <c r="J376" s="485"/>
    </row>
    <row r="377" spans="1:10" ht="18.75" hidden="1">
      <c r="A377" s="451" t="s">
        <v>18</v>
      </c>
      <c r="B377" s="452" t="s">
        <v>135</v>
      </c>
      <c r="C377" s="453" t="s">
        <v>19</v>
      </c>
      <c r="D377" s="483"/>
      <c r="E377" s="483"/>
      <c r="F377" s="484"/>
      <c r="G377" s="484"/>
      <c r="H377" s="484"/>
      <c r="I377" s="484"/>
      <c r="J377" s="485"/>
    </row>
    <row r="378" spans="1:10" ht="18.75" hidden="1">
      <c r="A378" s="451" t="s">
        <v>20</v>
      </c>
      <c r="B378" s="452" t="s">
        <v>136</v>
      </c>
      <c r="C378" s="453" t="s">
        <v>21</v>
      </c>
      <c r="D378" s="483"/>
      <c r="E378" s="483"/>
      <c r="F378" s="484"/>
      <c r="G378" s="484"/>
      <c r="H378" s="484"/>
      <c r="I378" s="484"/>
      <c r="J378" s="485"/>
    </row>
    <row r="379" spans="1:10" ht="18.75" hidden="1">
      <c r="A379" s="457" t="s">
        <v>22</v>
      </c>
      <c r="B379" s="458" t="s">
        <v>137</v>
      </c>
      <c r="C379" s="459" t="s">
        <v>19</v>
      </c>
      <c r="D379" s="461">
        <v>35.23</v>
      </c>
      <c r="E379" s="461">
        <v>37.49</v>
      </c>
      <c r="F379" s="532"/>
      <c r="G379" s="532"/>
      <c r="H379" s="532"/>
      <c r="I379" s="532"/>
      <c r="J379" s="460">
        <v>37.49</v>
      </c>
    </row>
    <row r="380" spans="1:10" ht="34.5" hidden="1">
      <c r="A380" s="451" t="s">
        <v>56</v>
      </c>
      <c r="B380" s="452" t="s">
        <v>138</v>
      </c>
      <c r="C380" s="453" t="s">
        <v>57</v>
      </c>
      <c r="D380" s="461">
        <v>297.48</v>
      </c>
      <c r="E380" s="461">
        <v>316.49</v>
      </c>
      <c r="F380" s="532"/>
      <c r="G380" s="532"/>
      <c r="H380" s="532"/>
      <c r="I380" s="532"/>
      <c r="J380" s="460">
        <v>316.49</v>
      </c>
    </row>
    <row r="381" spans="1:10" ht="18.75" hidden="1">
      <c r="A381" s="451" t="s">
        <v>24</v>
      </c>
      <c r="B381" s="452" t="s">
        <v>139</v>
      </c>
      <c r="C381" s="453" t="s">
        <v>23</v>
      </c>
      <c r="D381" s="461"/>
      <c r="E381" s="461"/>
      <c r="F381" s="532"/>
      <c r="G381" s="532"/>
      <c r="H381" s="532"/>
      <c r="I381" s="532"/>
      <c r="J381" s="460"/>
    </row>
    <row r="382" spans="1:10" ht="34.5" hidden="1">
      <c r="A382" s="451" t="s">
        <v>25</v>
      </c>
      <c r="B382" s="452" t="s">
        <v>153</v>
      </c>
      <c r="C382" s="453" t="s">
        <v>16</v>
      </c>
      <c r="D382" s="559">
        <v>0.0082</v>
      </c>
      <c r="E382" s="560">
        <v>0.0105</v>
      </c>
      <c r="F382" s="561"/>
      <c r="G382" s="561"/>
      <c r="H382" s="561"/>
      <c r="I382" s="561"/>
      <c r="J382" s="562">
        <v>0.0105</v>
      </c>
    </row>
    <row r="383" spans="1:10" ht="18.75" hidden="1">
      <c r="A383" s="451" t="s">
        <v>26</v>
      </c>
      <c r="B383" s="452" t="s">
        <v>154</v>
      </c>
      <c r="C383" s="453"/>
      <c r="D383" s="464"/>
      <c r="E383" s="464"/>
      <c r="F383" s="563"/>
      <c r="G383" s="563"/>
      <c r="H383" s="563"/>
      <c r="I383" s="563"/>
      <c r="J383" s="564"/>
    </row>
    <row r="384" spans="1:10" ht="34.5" hidden="1">
      <c r="A384" s="451" t="s">
        <v>27</v>
      </c>
      <c r="B384" s="452" t="s">
        <v>140</v>
      </c>
      <c r="C384" s="453" t="s">
        <v>21</v>
      </c>
      <c r="D384" s="464"/>
      <c r="E384" s="464"/>
      <c r="F384" s="563"/>
      <c r="G384" s="563"/>
      <c r="H384" s="563"/>
      <c r="I384" s="563"/>
      <c r="J384" s="564"/>
    </row>
    <row r="385" spans="1:10" ht="15.75" hidden="1">
      <c r="A385" s="451" t="s">
        <v>28</v>
      </c>
      <c r="B385" s="452" t="s">
        <v>29</v>
      </c>
      <c r="C385" s="453" t="s">
        <v>6</v>
      </c>
      <c r="D385" s="461">
        <v>60381.1</v>
      </c>
      <c r="E385" s="461">
        <v>48236.64</v>
      </c>
      <c r="F385" s="532"/>
      <c r="G385" s="532"/>
      <c r="H385" s="532"/>
      <c r="I385" s="532"/>
      <c r="J385" s="460">
        <v>87505.82</v>
      </c>
    </row>
    <row r="386" spans="1:10" ht="50.25" hidden="1">
      <c r="A386" s="451" t="s">
        <v>30</v>
      </c>
      <c r="B386" s="452" t="s">
        <v>155</v>
      </c>
      <c r="C386" s="453" t="s">
        <v>6</v>
      </c>
      <c r="D386" s="461">
        <v>34364.44</v>
      </c>
      <c r="E386" s="461">
        <v>21523.43</v>
      </c>
      <c r="F386" s="532"/>
      <c r="G386" s="532"/>
      <c r="H386" s="532"/>
      <c r="I386" s="532"/>
      <c r="J386" s="460">
        <v>42123.89</v>
      </c>
    </row>
    <row r="387" spans="1:10" ht="15.75" hidden="1">
      <c r="A387" s="451"/>
      <c r="B387" s="452" t="s">
        <v>60</v>
      </c>
      <c r="C387" s="453"/>
      <c r="D387" s="461"/>
      <c r="E387" s="461"/>
      <c r="F387" s="532"/>
      <c r="G387" s="532"/>
      <c r="H387" s="532"/>
      <c r="I387" s="532"/>
      <c r="J387" s="460"/>
    </row>
    <row r="388" spans="1:10" ht="15.75" hidden="1">
      <c r="A388" s="451"/>
      <c r="B388" s="452" t="s">
        <v>31</v>
      </c>
      <c r="C388" s="453"/>
      <c r="D388" s="461">
        <v>6314</v>
      </c>
      <c r="E388" s="461">
        <v>6189.03</v>
      </c>
      <c r="F388" s="532"/>
      <c r="G388" s="532"/>
      <c r="H388" s="532"/>
      <c r="I388" s="532"/>
      <c r="J388" s="460">
        <v>10883.4</v>
      </c>
    </row>
    <row r="389" spans="1:10" ht="15.75" hidden="1">
      <c r="A389" s="451"/>
      <c r="B389" s="452" t="s">
        <v>32</v>
      </c>
      <c r="C389" s="453"/>
      <c r="D389" s="461">
        <v>5167.75</v>
      </c>
      <c r="E389" s="461">
        <v>1129.14</v>
      </c>
      <c r="F389" s="532"/>
      <c r="G389" s="532"/>
      <c r="H389" s="532"/>
      <c r="I389" s="532"/>
      <c r="J389" s="460">
        <v>5900</v>
      </c>
    </row>
    <row r="390" spans="1:10" ht="15.75" hidden="1">
      <c r="A390" s="451"/>
      <c r="B390" s="452" t="s">
        <v>33</v>
      </c>
      <c r="C390" s="453"/>
      <c r="D390" s="461">
        <v>22882.69</v>
      </c>
      <c r="E390" s="461">
        <v>14205.26</v>
      </c>
      <c r="F390" s="532"/>
      <c r="G390" s="532"/>
      <c r="H390" s="532"/>
      <c r="I390" s="532"/>
      <c r="J390" s="460">
        <v>25340.49</v>
      </c>
    </row>
    <row r="391" spans="1:10" ht="18.75" hidden="1">
      <c r="A391" s="451" t="s">
        <v>34</v>
      </c>
      <c r="B391" s="452" t="s">
        <v>142</v>
      </c>
      <c r="C391" s="453" t="s">
        <v>6</v>
      </c>
      <c r="D391" s="461">
        <v>23387.01</v>
      </c>
      <c r="E391" s="461">
        <v>23452.15</v>
      </c>
      <c r="F391" s="532"/>
      <c r="G391" s="532"/>
      <c r="H391" s="532"/>
      <c r="I391" s="532"/>
      <c r="J391" s="460">
        <v>29811.03</v>
      </c>
    </row>
    <row r="392" spans="1:10" ht="31.5" hidden="1">
      <c r="A392" s="451" t="s">
        <v>35</v>
      </c>
      <c r="B392" s="452" t="s">
        <v>61</v>
      </c>
      <c r="C392" s="453" t="s">
        <v>6</v>
      </c>
      <c r="D392" s="461">
        <v>2629.65</v>
      </c>
      <c r="E392" s="461">
        <v>1836.91</v>
      </c>
      <c r="F392" s="532"/>
      <c r="G392" s="532"/>
      <c r="H392" s="532"/>
      <c r="I392" s="532"/>
      <c r="J392" s="460">
        <v>14146.75</v>
      </c>
    </row>
    <row r="393" spans="1:10" ht="31.5" hidden="1">
      <c r="A393" s="451" t="s">
        <v>36</v>
      </c>
      <c r="B393" s="452" t="s">
        <v>64</v>
      </c>
      <c r="C393" s="453" t="s">
        <v>6</v>
      </c>
      <c r="D393" s="565"/>
      <c r="E393" s="461">
        <v>1424.15</v>
      </c>
      <c r="F393" s="532"/>
      <c r="G393" s="532"/>
      <c r="H393" s="532"/>
      <c r="I393" s="532"/>
      <c r="J393" s="460">
        <v>1424.15</v>
      </c>
    </row>
    <row r="394" spans="1:10" ht="94.5" hidden="1">
      <c r="A394" s="451" t="s">
        <v>37</v>
      </c>
      <c r="B394" s="452" t="s">
        <v>38</v>
      </c>
      <c r="C394" s="453"/>
      <c r="D394" s="461"/>
      <c r="E394" s="461" t="s">
        <v>178</v>
      </c>
      <c r="F394" s="532"/>
      <c r="G394" s="532"/>
      <c r="H394" s="532"/>
      <c r="I394" s="532"/>
      <c r="J394" s="460" t="s">
        <v>178</v>
      </c>
    </row>
    <row r="395" spans="1:10" ht="15.75" hidden="1">
      <c r="A395" s="451"/>
      <c r="B395" s="462" t="s">
        <v>39</v>
      </c>
      <c r="C395" s="453"/>
      <c r="D395" s="461"/>
      <c r="E395" s="461"/>
      <c r="F395" s="532"/>
      <c r="G395" s="532"/>
      <c r="H395" s="532"/>
      <c r="I395" s="532"/>
      <c r="J395" s="460"/>
    </row>
    <row r="396" spans="1:10" ht="18.75" hidden="1">
      <c r="A396" s="451"/>
      <c r="B396" s="452" t="s">
        <v>143</v>
      </c>
      <c r="C396" s="453" t="s">
        <v>40</v>
      </c>
      <c r="D396" s="461">
        <v>1716.68</v>
      </c>
      <c r="E396" s="461">
        <v>1716.68</v>
      </c>
      <c r="F396" s="532"/>
      <c r="G396" s="532"/>
      <c r="H396" s="532"/>
      <c r="I396" s="532"/>
      <c r="J396" s="460">
        <v>1716.68</v>
      </c>
    </row>
    <row r="397" spans="1:10" ht="18.75" hidden="1">
      <c r="A397" s="451"/>
      <c r="B397" s="452" t="s">
        <v>144</v>
      </c>
      <c r="C397" s="453" t="s">
        <v>41</v>
      </c>
      <c r="D397" s="461">
        <f>D385/D396</f>
        <v>35.173183120907794</v>
      </c>
      <c r="E397" s="461">
        <f>E385/E396</f>
        <v>28.098795349162334</v>
      </c>
      <c r="F397" s="532"/>
      <c r="G397" s="532"/>
      <c r="H397" s="532"/>
      <c r="I397" s="532"/>
      <c r="J397" s="460">
        <f>J385/J396</f>
        <v>50.973868164130764</v>
      </c>
    </row>
    <row r="398" spans="1:10" ht="15.75" hidden="1">
      <c r="A398" s="451" t="s">
        <v>42</v>
      </c>
      <c r="B398" s="452" t="s">
        <v>43</v>
      </c>
      <c r="C398" s="453"/>
      <c r="D398" s="464"/>
      <c r="E398" s="464"/>
      <c r="F398" s="563"/>
      <c r="G398" s="563"/>
      <c r="H398" s="563"/>
      <c r="I398" s="563"/>
      <c r="J398" s="564"/>
    </row>
    <row r="399" spans="1:10" ht="15.75" hidden="1">
      <c r="A399" s="451" t="s">
        <v>44</v>
      </c>
      <c r="B399" s="452" t="s">
        <v>45</v>
      </c>
      <c r="C399" s="453" t="s">
        <v>46</v>
      </c>
      <c r="D399" s="461">
        <v>34</v>
      </c>
      <c r="E399" s="461">
        <v>34</v>
      </c>
      <c r="F399" s="532"/>
      <c r="G399" s="532"/>
      <c r="H399" s="532"/>
      <c r="I399" s="532"/>
      <c r="J399" s="460">
        <v>34</v>
      </c>
    </row>
    <row r="400" spans="1:10" ht="31.5" hidden="1">
      <c r="A400" s="451" t="s">
        <v>47</v>
      </c>
      <c r="B400" s="452" t="s">
        <v>48</v>
      </c>
      <c r="C400" s="453" t="s">
        <v>62</v>
      </c>
      <c r="D400" s="461">
        <v>13920.62</v>
      </c>
      <c r="E400" s="461">
        <v>15169.19</v>
      </c>
      <c r="F400" s="532"/>
      <c r="G400" s="532"/>
      <c r="H400" s="532"/>
      <c r="I400" s="532"/>
      <c r="J400" s="460">
        <v>26675.01</v>
      </c>
    </row>
    <row r="401" spans="1:10" ht="15.75" hidden="1">
      <c r="A401" s="451" t="s">
        <v>49</v>
      </c>
      <c r="B401" s="452" t="s">
        <v>50</v>
      </c>
      <c r="C401" s="453"/>
      <c r="D401" s="464"/>
      <c r="E401" s="464"/>
      <c r="F401" s="563"/>
      <c r="G401" s="563"/>
      <c r="H401" s="563"/>
      <c r="I401" s="563"/>
      <c r="J401" s="564"/>
    </row>
    <row r="402" spans="1:10" ht="15.75" hidden="1">
      <c r="A402" s="451"/>
      <c r="B402" s="462" t="s">
        <v>39</v>
      </c>
      <c r="C402" s="453"/>
      <c r="D402" s="464"/>
      <c r="E402" s="464"/>
      <c r="F402" s="563"/>
      <c r="G402" s="563"/>
      <c r="H402" s="563"/>
      <c r="I402" s="563"/>
      <c r="J402" s="564"/>
    </row>
    <row r="403" spans="1:10" ht="15.75" hidden="1">
      <c r="A403" s="451"/>
      <c r="B403" s="452" t="s">
        <v>51</v>
      </c>
      <c r="C403" s="453" t="s">
        <v>6</v>
      </c>
      <c r="D403" s="461">
        <v>1000</v>
      </c>
      <c r="E403" s="461">
        <v>1000</v>
      </c>
      <c r="F403" s="532"/>
      <c r="G403" s="532"/>
      <c r="H403" s="532"/>
      <c r="I403" s="532"/>
      <c r="J403" s="460">
        <v>1000</v>
      </c>
    </row>
    <row r="404" spans="1:10" ht="16.5" hidden="1" thickBot="1">
      <c r="A404" s="468"/>
      <c r="B404" s="469" t="s">
        <v>52</v>
      </c>
      <c r="C404" s="470" t="s">
        <v>6</v>
      </c>
      <c r="D404" s="535"/>
      <c r="E404" s="535"/>
      <c r="F404" s="566"/>
      <c r="G404" s="566"/>
      <c r="H404" s="566"/>
      <c r="I404" s="566"/>
      <c r="J404" s="567"/>
    </row>
    <row r="405" spans="1:10" ht="15.75" hidden="1">
      <c r="A405" s="503"/>
      <c r="B405" s="504"/>
      <c r="C405" s="504"/>
      <c r="D405" s="504"/>
      <c r="E405" s="504"/>
      <c r="F405" s="504"/>
      <c r="G405" s="504"/>
      <c r="H405" s="504"/>
      <c r="I405" s="504"/>
      <c r="J405" s="505"/>
    </row>
    <row r="406" spans="1:10" ht="21" hidden="1" thickBot="1">
      <c r="A406" s="814" t="s">
        <v>179</v>
      </c>
      <c r="B406" s="815"/>
      <c r="C406" s="815"/>
      <c r="D406" s="815"/>
      <c r="E406" s="815"/>
      <c r="F406" s="815"/>
      <c r="G406" s="815"/>
      <c r="H406" s="815"/>
      <c r="I406" s="815"/>
      <c r="J406" s="816"/>
    </row>
    <row r="407" spans="1:10" ht="79.5" hidden="1" thickBot="1">
      <c r="A407" s="441" t="s">
        <v>53</v>
      </c>
      <c r="B407" s="442" t="s">
        <v>0</v>
      </c>
      <c r="C407" s="442" t="s">
        <v>1</v>
      </c>
      <c r="D407" s="442" t="s">
        <v>55</v>
      </c>
      <c r="E407" s="442" t="s">
        <v>134</v>
      </c>
      <c r="F407" s="443"/>
      <c r="G407" s="443"/>
      <c r="H407" s="443"/>
      <c r="I407" s="443"/>
      <c r="J407" s="444" t="s">
        <v>54</v>
      </c>
    </row>
    <row r="408" spans="1:10" ht="16.5" hidden="1" thickBot="1">
      <c r="A408" s="441"/>
      <c r="B408" s="442"/>
      <c r="C408" s="442"/>
      <c r="D408" s="442">
        <v>2015</v>
      </c>
      <c r="E408" s="442">
        <v>2016</v>
      </c>
      <c r="F408" s="443"/>
      <c r="G408" s="443"/>
      <c r="H408" s="443"/>
      <c r="I408" s="443"/>
      <c r="J408" s="444">
        <v>2017</v>
      </c>
    </row>
    <row r="409" spans="1:10" ht="15.75" hidden="1">
      <c r="A409" s="445" t="s">
        <v>2</v>
      </c>
      <c r="B409" s="446" t="s">
        <v>3</v>
      </c>
      <c r="C409" s="447"/>
      <c r="D409" s="556"/>
      <c r="E409" s="556"/>
      <c r="F409" s="557"/>
      <c r="G409" s="557"/>
      <c r="H409" s="557"/>
      <c r="I409" s="557"/>
      <c r="J409" s="558"/>
    </row>
    <row r="410" spans="1:10" ht="15.75" hidden="1">
      <c r="A410" s="451" t="s">
        <v>4</v>
      </c>
      <c r="B410" s="452" t="s">
        <v>5</v>
      </c>
      <c r="C410" s="453" t="s">
        <v>6</v>
      </c>
      <c r="D410" s="480">
        <v>19320724</v>
      </c>
      <c r="E410" s="480">
        <v>21186779</v>
      </c>
      <c r="F410" s="481"/>
      <c r="G410" s="481"/>
      <c r="H410" s="481"/>
      <c r="I410" s="481"/>
      <c r="J410" s="482">
        <v>21186779</v>
      </c>
    </row>
    <row r="411" spans="1:10" ht="15.75" hidden="1">
      <c r="A411" s="451" t="s">
        <v>7</v>
      </c>
      <c r="B411" s="452" t="s">
        <v>8</v>
      </c>
      <c r="C411" s="453" t="s">
        <v>6</v>
      </c>
      <c r="D411" s="480">
        <v>-125009</v>
      </c>
      <c r="E411" s="480">
        <v>-577015</v>
      </c>
      <c r="F411" s="481"/>
      <c r="G411" s="481"/>
      <c r="H411" s="481"/>
      <c r="I411" s="481"/>
      <c r="J411" s="482">
        <v>-577015</v>
      </c>
    </row>
    <row r="412" spans="1:10" ht="15.75" hidden="1">
      <c r="A412" s="451" t="s">
        <v>9</v>
      </c>
      <c r="B412" s="452" t="s">
        <v>10</v>
      </c>
      <c r="C412" s="453" t="s">
        <v>6</v>
      </c>
      <c r="D412" s="480">
        <v>489095</v>
      </c>
      <c r="E412" s="480">
        <v>30582</v>
      </c>
      <c r="F412" s="481"/>
      <c r="G412" s="481"/>
      <c r="H412" s="481"/>
      <c r="I412" s="481"/>
      <c r="J412" s="482">
        <v>30582</v>
      </c>
    </row>
    <row r="413" spans="1:10" ht="15.75" hidden="1">
      <c r="A413" s="451" t="s">
        <v>11</v>
      </c>
      <c r="B413" s="452" t="s">
        <v>12</v>
      </c>
      <c r="C413" s="453" t="s">
        <v>6</v>
      </c>
      <c r="D413" s="480">
        <v>154125</v>
      </c>
      <c r="E413" s="480">
        <v>-283437</v>
      </c>
      <c r="F413" s="481"/>
      <c r="G413" s="481"/>
      <c r="H413" s="481"/>
      <c r="I413" s="481"/>
      <c r="J413" s="482">
        <v>-283437</v>
      </c>
    </row>
    <row r="414" spans="1:10" ht="15.75" hidden="1">
      <c r="A414" s="451" t="s">
        <v>13</v>
      </c>
      <c r="B414" s="452" t="s">
        <v>14</v>
      </c>
      <c r="C414" s="453"/>
      <c r="D414" s="480"/>
      <c r="E414" s="480"/>
      <c r="F414" s="481"/>
      <c r="G414" s="481"/>
      <c r="H414" s="481"/>
      <c r="I414" s="481"/>
      <c r="J414" s="482"/>
    </row>
    <row r="415" spans="1:10" ht="47.25" hidden="1">
      <c r="A415" s="451" t="s">
        <v>15</v>
      </c>
      <c r="B415" s="452" t="s">
        <v>59</v>
      </c>
      <c r="C415" s="453" t="s">
        <v>16</v>
      </c>
      <c r="D415" s="480">
        <v>-0.6470202669423776</v>
      </c>
      <c r="E415" s="480"/>
      <c r="F415" s="481"/>
      <c r="G415" s="481"/>
      <c r="H415" s="481"/>
      <c r="I415" s="481"/>
      <c r="J415" s="482"/>
    </row>
    <row r="416" spans="1:10" ht="31.5" hidden="1">
      <c r="A416" s="451" t="s">
        <v>17</v>
      </c>
      <c r="B416" s="452" t="s">
        <v>58</v>
      </c>
      <c r="C416" s="453"/>
      <c r="D416" s="483"/>
      <c r="E416" s="483"/>
      <c r="F416" s="484"/>
      <c r="G416" s="484"/>
      <c r="H416" s="484"/>
      <c r="I416" s="484"/>
      <c r="J416" s="485"/>
    </row>
    <row r="417" spans="1:10" ht="18.75" hidden="1">
      <c r="A417" s="451" t="s">
        <v>18</v>
      </c>
      <c r="B417" s="452" t="s">
        <v>135</v>
      </c>
      <c r="C417" s="453" t="s">
        <v>19</v>
      </c>
      <c r="D417" s="483"/>
      <c r="E417" s="483"/>
      <c r="F417" s="484"/>
      <c r="G417" s="484"/>
      <c r="H417" s="484"/>
      <c r="I417" s="484"/>
      <c r="J417" s="485"/>
    </row>
    <row r="418" spans="1:10" ht="18.75" hidden="1">
      <c r="A418" s="451" t="s">
        <v>20</v>
      </c>
      <c r="B418" s="452" t="s">
        <v>136</v>
      </c>
      <c r="C418" s="453" t="s">
        <v>21</v>
      </c>
      <c r="D418" s="483"/>
      <c r="E418" s="483"/>
      <c r="F418" s="484"/>
      <c r="G418" s="484"/>
      <c r="H418" s="484"/>
      <c r="I418" s="484"/>
      <c r="J418" s="485"/>
    </row>
    <row r="419" spans="1:10" ht="18.75" hidden="1">
      <c r="A419" s="457" t="s">
        <v>22</v>
      </c>
      <c r="B419" s="458" t="s">
        <v>137</v>
      </c>
      <c r="C419" s="459" t="s">
        <v>19</v>
      </c>
      <c r="D419" s="461">
        <v>11.45</v>
      </c>
      <c r="E419" s="461">
        <v>11.34</v>
      </c>
      <c r="F419" s="532"/>
      <c r="G419" s="532"/>
      <c r="H419" s="532"/>
      <c r="I419" s="532"/>
      <c r="J419" s="460">
        <v>11.45</v>
      </c>
    </row>
    <row r="420" spans="1:10" ht="34.5" hidden="1">
      <c r="A420" s="451" t="s">
        <v>56</v>
      </c>
      <c r="B420" s="452" t="s">
        <v>138</v>
      </c>
      <c r="C420" s="453" t="s">
        <v>57</v>
      </c>
      <c r="D420" s="461">
        <v>46.11</v>
      </c>
      <c r="E420" s="461">
        <v>46.49</v>
      </c>
      <c r="F420" s="532"/>
      <c r="G420" s="532"/>
      <c r="H420" s="532"/>
      <c r="I420" s="532"/>
      <c r="J420" s="460">
        <v>46.11</v>
      </c>
    </row>
    <row r="421" spans="1:10" ht="18.75" hidden="1">
      <c r="A421" s="451" t="s">
        <v>24</v>
      </c>
      <c r="B421" s="452" t="s">
        <v>139</v>
      </c>
      <c r="C421" s="453" t="s">
        <v>23</v>
      </c>
      <c r="D421" s="461"/>
      <c r="E421" s="461"/>
      <c r="F421" s="532"/>
      <c r="G421" s="532"/>
      <c r="H421" s="532"/>
      <c r="I421" s="532"/>
      <c r="J421" s="460"/>
    </row>
    <row r="422" spans="1:10" ht="34.5" hidden="1">
      <c r="A422" s="451" t="s">
        <v>25</v>
      </c>
      <c r="B422" s="452" t="s">
        <v>153</v>
      </c>
      <c r="C422" s="453" t="s">
        <v>16</v>
      </c>
      <c r="D422" s="568">
        <v>0.0035</v>
      </c>
      <c r="E422" s="569">
        <v>0.0026</v>
      </c>
      <c r="F422" s="570"/>
      <c r="G422" s="570"/>
      <c r="H422" s="570"/>
      <c r="I422" s="570"/>
      <c r="J422" s="571">
        <v>0.012</v>
      </c>
    </row>
    <row r="423" spans="1:10" ht="18.75" hidden="1">
      <c r="A423" s="451" t="s">
        <v>26</v>
      </c>
      <c r="B423" s="452" t="s">
        <v>154</v>
      </c>
      <c r="C423" s="453"/>
      <c r="D423" s="464"/>
      <c r="E423" s="464"/>
      <c r="F423" s="563"/>
      <c r="G423" s="563"/>
      <c r="H423" s="563"/>
      <c r="I423" s="563"/>
      <c r="J423" s="564"/>
    </row>
    <row r="424" spans="1:10" ht="34.5" hidden="1">
      <c r="A424" s="451" t="s">
        <v>27</v>
      </c>
      <c r="B424" s="452" t="s">
        <v>140</v>
      </c>
      <c r="C424" s="453" t="s">
        <v>21</v>
      </c>
      <c r="D424" s="461"/>
      <c r="E424" s="461"/>
      <c r="F424" s="532"/>
      <c r="G424" s="532"/>
      <c r="H424" s="532"/>
      <c r="I424" s="532"/>
      <c r="J424" s="460"/>
    </row>
    <row r="425" spans="1:10" ht="15.75" hidden="1">
      <c r="A425" s="451" t="s">
        <v>28</v>
      </c>
      <c r="B425" s="452" t="s">
        <v>29</v>
      </c>
      <c r="C425" s="453" t="s">
        <v>6</v>
      </c>
      <c r="D425" s="461">
        <v>58904.77</v>
      </c>
      <c r="E425" s="461">
        <v>54211.84</v>
      </c>
      <c r="F425" s="532"/>
      <c r="G425" s="532"/>
      <c r="H425" s="532"/>
      <c r="I425" s="532"/>
      <c r="J425" s="460">
        <v>81516.27</v>
      </c>
    </row>
    <row r="426" spans="1:10" ht="50.25" hidden="1">
      <c r="A426" s="451" t="s">
        <v>30</v>
      </c>
      <c r="B426" s="452" t="s">
        <v>155</v>
      </c>
      <c r="C426" s="453" t="s">
        <v>6</v>
      </c>
      <c r="D426" s="461">
        <v>27431.42</v>
      </c>
      <c r="E426" s="461">
        <v>16581.88</v>
      </c>
      <c r="F426" s="532"/>
      <c r="G426" s="532"/>
      <c r="H426" s="532"/>
      <c r="I426" s="532"/>
      <c r="J426" s="460">
        <v>38641.71</v>
      </c>
    </row>
    <row r="427" spans="1:10" ht="15.75" hidden="1">
      <c r="A427" s="451"/>
      <c r="B427" s="452" t="s">
        <v>60</v>
      </c>
      <c r="C427" s="453"/>
      <c r="D427" s="461"/>
      <c r="E427" s="461"/>
      <c r="F427" s="532"/>
      <c r="G427" s="532"/>
      <c r="H427" s="532"/>
      <c r="I427" s="532"/>
      <c r="J427" s="460"/>
    </row>
    <row r="428" spans="1:10" ht="15.75" hidden="1">
      <c r="A428" s="451"/>
      <c r="B428" s="452" t="s">
        <v>31</v>
      </c>
      <c r="C428" s="453"/>
      <c r="D428" s="461">
        <v>7713.02</v>
      </c>
      <c r="E428" s="461"/>
      <c r="F428" s="532"/>
      <c r="G428" s="532"/>
      <c r="H428" s="532"/>
      <c r="I428" s="532"/>
      <c r="J428" s="460">
        <v>9880.64</v>
      </c>
    </row>
    <row r="429" spans="1:10" ht="15.75" hidden="1">
      <c r="A429" s="451"/>
      <c r="B429" s="452" t="s">
        <v>32</v>
      </c>
      <c r="C429" s="453"/>
      <c r="D429" s="461"/>
      <c r="E429" s="461"/>
      <c r="F429" s="532"/>
      <c r="G429" s="532"/>
      <c r="H429" s="532"/>
      <c r="I429" s="532"/>
      <c r="J429" s="460"/>
    </row>
    <row r="430" spans="1:10" ht="15.75" hidden="1">
      <c r="A430" s="451"/>
      <c r="B430" s="452" t="s">
        <v>33</v>
      </c>
      <c r="C430" s="453"/>
      <c r="D430" s="461">
        <v>19718.4</v>
      </c>
      <c r="E430" s="461">
        <v>16581.88</v>
      </c>
      <c r="F430" s="532"/>
      <c r="G430" s="532"/>
      <c r="H430" s="532"/>
      <c r="I430" s="532"/>
      <c r="J430" s="460">
        <v>28761.13</v>
      </c>
    </row>
    <row r="431" spans="1:10" ht="18.75" hidden="1">
      <c r="A431" s="451" t="s">
        <v>34</v>
      </c>
      <c r="B431" s="452" t="s">
        <v>142</v>
      </c>
      <c r="C431" s="453" t="s">
        <v>6</v>
      </c>
      <c r="D431" s="461">
        <v>21610.01</v>
      </c>
      <c r="E431" s="461">
        <v>35166.85</v>
      </c>
      <c r="F431" s="532"/>
      <c r="G431" s="532"/>
      <c r="H431" s="532"/>
      <c r="I431" s="532"/>
      <c r="J431" s="460">
        <v>31641.29</v>
      </c>
    </row>
    <row r="432" spans="1:10" ht="31.5" hidden="1">
      <c r="A432" s="451" t="s">
        <v>35</v>
      </c>
      <c r="B432" s="452" t="s">
        <v>61</v>
      </c>
      <c r="C432" s="453" t="s">
        <v>6</v>
      </c>
      <c r="D432" s="461">
        <v>7867.3</v>
      </c>
      <c r="E432" s="461">
        <v>2177.11</v>
      </c>
      <c r="F432" s="532"/>
      <c r="G432" s="532"/>
      <c r="H432" s="532"/>
      <c r="I432" s="532"/>
      <c r="J432" s="460">
        <v>9266.16</v>
      </c>
    </row>
    <row r="433" spans="1:10" ht="31.5" hidden="1">
      <c r="A433" s="451" t="s">
        <v>36</v>
      </c>
      <c r="B433" s="452" t="s">
        <v>64</v>
      </c>
      <c r="C433" s="453" t="s">
        <v>6</v>
      </c>
      <c r="D433" s="461">
        <v>1996.04</v>
      </c>
      <c r="E433" s="461">
        <v>286</v>
      </c>
      <c r="F433" s="532"/>
      <c r="G433" s="532"/>
      <c r="H433" s="532"/>
      <c r="I433" s="532"/>
      <c r="J433" s="460">
        <v>1967.11</v>
      </c>
    </row>
    <row r="434" spans="1:10" ht="94.5" hidden="1">
      <c r="A434" s="451" t="s">
        <v>37</v>
      </c>
      <c r="B434" s="452" t="s">
        <v>38</v>
      </c>
      <c r="C434" s="453"/>
      <c r="D434" s="461" t="s">
        <v>200</v>
      </c>
      <c r="E434" s="461" t="s">
        <v>201</v>
      </c>
      <c r="F434" s="532"/>
      <c r="G434" s="532"/>
      <c r="H434" s="532"/>
      <c r="I434" s="532"/>
      <c r="J434" s="460" t="s">
        <v>202</v>
      </c>
    </row>
    <row r="435" spans="1:10" ht="15.75" hidden="1">
      <c r="A435" s="451"/>
      <c r="B435" s="462" t="s">
        <v>39</v>
      </c>
      <c r="C435" s="453"/>
      <c r="D435" s="461"/>
      <c r="E435" s="461"/>
      <c r="F435" s="532"/>
      <c r="G435" s="532"/>
      <c r="H435" s="532"/>
      <c r="I435" s="532"/>
      <c r="J435" s="460"/>
    </row>
    <row r="436" spans="1:10" ht="18.75" hidden="1">
      <c r="A436" s="451"/>
      <c r="B436" s="452" t="s">
        <v>143</v>
      </c>
      <c r="C436" s="453" t="s">
        <v>40</v>
      </c>
      <c r="D436" s="461">
        <v>1511.04</v>
      </c>
      <c r="E436" s="461">
        <v>1511.04</v>
      </c>
      <c r="F436" s="532"/>
      <c r="G436" s="532"/>
      <c r="H436" s="532"/>
      <c r="I436" s="532"/>
      <c r="J436" s="460">
        <v>1511.04</v>
      </c>
    </row>
    <row r="437" spans="1:10" ht="18.75" hidden="1">
      <c r="A437" s="451"/>
      <c r="B437" s="452" t="s">
        <v>144</v>
      </c>
      <c r="C437" s="453" t="s">
        <v>41</v>
      </c>
      <c r="D437" s="461">
        <f>D425/D436</f>
        <v>38.982932285048705</v>
      </c>
      <c r="E437" s="461">
        <f>E425/E436</f>
        <v>35.87717069038543</v>
      </c>
      <c r="F437" s="532"/>
      <c r="G437" s="532"/>
      <c r="H437" s="532"/>
      <c r="I437" s="532"/>
      <c r="J437" s="460">
        <f>J425/J436</f>
        <v>53.947129129606104</v>
      </c>
    </row>
    <row r="438" spans="1:10" ht="15.75" hidden="1">
      <c r="A438" s="451" t="s">
        <v>42</v>
      </c>
      <c r="B438" s="452" t="s">
        <v>43</v>
      </c>
      <c r="C438" s="453"/>
      <c r="D438" s="461"/>
      <c r="E438" s="461"/>
      <c r="F438" s="532"/>
      <c r="G438" s="532"/>
      <c r="H438" s="532"/>
      <c r="I438" s="532"/>
      <c r="J438" s="460">
        <v>19</v>
      </c>
    </row>
    <row r="439" spans="1:10" ht="15.75" hidden="1">
      <c r="A439" s="451" t="s">
        <v>44</v>
      </c>
      <c r="B439" s="452" t="s">
        <v>45</v>
      </c>
      <c r="C439" s="453" t="s">
        <v>46</v>
      </c>
      <c r="D439" s="461"/>
      <c r="E439" s="461"/>
      <c r="F439" s="532"/>
      <c r="G439" s="532"/>
      <c r="H439" s="532"/>
      <c r="I439" s="532"/>
      <c r="J439" s="460">
        <v>19</v>
      </c>
    </row>
    <row r="440" spans="1:10" ht="31.5" hidden="1">
      <c r="A440" s="451" t="s">
        <v>47</v>
      </c>
      <c r="B440" s="452" t="s">
        <v>48</v>
      </c>
      <c r="C440" s="453" t="s">
        <v>62</v>
      </c>
      <c r="D440" s="461"/>
      <c r="E440" s="461"/>
      <c r="F440" s="532"/>
      <c r="G440" s="532"/>
      <c r="H440" s="532"/>
      <c r="I440" s="532"/>
      <c r="J440" s="460">
        <v>43336.14</v>
      </c>
    </row>
    <row r="441" spans="1:10" ht="15.75" hidden="1">
      <c r="A441" s="451" t="s">
        <v>49</v>
      </c>
      <c r="B441" s="452" t="s">
        <v>50</v>
      </c>
      <c r="C441" s="453"/>
      <c r="D441" s="464"/>
      <c r="E441" s="464"/>
      <c r="F441" s="563"/>
      <c r="G441" s="563"/>
      <c r="H441" s="563"/>
      <c r="I441" s="563"/>
      <c r="J441" s="564"/>
    </row>
    <row r="442" spans="1:10" ht="15.75" hidden="1">
      <c r="A442" s="451"/>
      <c r="B442" s="462" t="s">
        <v>39</v>
      </c>
      <c r="C442" s="453"/>
      <c r="D442" s="464"/>
      <c r="E442" s="464"/>
      <c r="F442" s="563"/>
      <c r="G442" s="563"/>
      <c r="H442" s="563"/>
      <c r="I442" s="563"/>
      <c r="J442" s="564"/>
    </row>
    <row r="443" spans="1:10" ht="15.75" hidden="1">
      <c r="A443" s="451"/>
      <c r="B443" s="452" t="s">
        <v>51</v>
      </c>
      <c r="C443" s="453" t="s">
        <v>6</v>
      </c>
      <c r="D443" s="461">
        <v>1000</v>
      </c>
      <c r="E443" s="461">
        <v>1000</v>
      </c>
      <c r="F443" s="532"/>
      <c r="G443" s="532"/>
      <c r="H443" s="532"/>
      <c r="I443" s="532"/>
      <c r="J443" s="460">
        <v>1000</v>
      </c>
    </row>
    <row r="444" spans="1:10" ht="16.5" hidden="1" thickBot="1">
      <c r="A444" s="468"/>
      <c r="B444" s="469" t="s">
        <v>52</v>
      </c>
      <c r="C444" s="470" t="s">
        <v>6</v>
      </c>
      <c r="D444" s="536"/>
      <c r="E444" s="536"/>
      <c r="F444" s="537"/>
      <c r="G444" s="537"/>
      <c r="H444" s="537"/>
      <c r="I444" s="537"/>
      <c r="J444" s="538"/>
    </row>
    <row r="445" spans="1:10" ht="15.75" hidden="1">
      <c r="A445" s="503"/>
      <c r="B445" s="504"/>
      <c r="C445" s="504"/>
      <c r="D445" s="504"/>
      <c r="E445" s="504"/>
      <c r="F445" s="504"/>
      <c r="G445" s="504"/>
      <c r="H445" s="504"/>
      <c r="I445" s="504"/>
      <c r="J445" s="505"/>
    </row>
    <row r="446" spans="1:10" ht="21" hidden="1" thickBot="1">
      <c r="A446" s="814" t="s">
        <v>180</v>
      </c>
      <c r="B446" s="815"/>
      <c r="C446" s="815"/>
      <c r="D446" s="815"/>
      <c r="E446" s="815"/>
      <c r="F446" s="815"/>
      <c r="G446" s="815"/>
      <c r="H446" s="815"/>
      <c r="I446" s="815"/>
      <c r="J446" s="816"/>
    </row>
    <row r="447" spans="1:10" ht="79.5" hidden="1" thickBot="1">
      <c r="A447" s="441" t="s">
        <v>53</v>
      </c>
      <c r="B447" s="442" t="s">
        <v>0</v>
      </c>
      <c r="C447" s="442" t="s">
        <v>1</v>
      </c>
      <c r="D447" s="442" t="s">
        <v>55</v>
      </c>
      <c r="E447" s="442" t="s">
        <v>134</v>
      </c>
      <c r="F447" s="443"/>
      <c r="G447" s="443"/>
      <c r="H447" s="443"/>
      <c r="I447" s="443"/>
      <c r="J447" s="444" t="s">
        <v>54</v>
      </c>
    </row>
    <row r="448" spans="1:10" ht="16.5" hidden="1" thickBot="1">
      <c r="A448" s="441"/>
      <c r="B448" s="442"/>
      <c r="C448" s="442"/>
      <c r="D448" s="442">
        <v>2015</v>
      </c>
      <c r="E448" s="442">
        <v>2016</v>
      </c>
      <c r="F448" s="443"/>
      <c r="G448" s="443"/>
      <c r="H448" s="443"/>
      <c r="I448" s="443"/>
      <c r="J448" s="444">
        <v>2017</v>
      </c>
    </row>
    <row r="449" spans="1:10" ht="15.75" hidden="1">
      <c r="A449" s="445" t="s">
        <v>2</v>
      </c>
      <c r="B449" s="446" t="s">
        <v>3</v>
      </c>
      <c r="C449" s="447"/>
      <c r="D449" s="556"/>
      <c r="E449" s="556"/>
      <c r="F449" s="557"/>
      <c r="G449" s="557"/>
      <c r="H449" s="557"/>
      <c r="I449" s="557"/>
      <c r="J449" s="558"/>
    </row>
    <row r="450" spans="1:10" ht="15.75" hidden="1">
      <c r="A450" s="451" t="s">
        <v>4</v>
      </c>
      <c r="B450" s="452" t="s">
        <v>5</v>
      </c>
      <c r="C450" s="453" t="s">
        <v>6</v>
      </c>
      <c r="D450" s="480">
        <v>19320724</v>
      </c>
      <c r="E450" s="480">
        <v>21186779</v>
      </c>
      <c r="F450" s="481"/>
      <c r="G450" s="481"/>
      <c r="H450" s="481"/>
      <c r="I450" s="481"/>
      <c r="J450" s="482">
        <v>21186779</v>
      </c>
    </row>
    <row r="451" spans="1:10" ht="15.75" hidden="1">
      <c r="A451" s="451" t="s">
        <v>7</v>
      </c>
      <c r="B451" s="452" t="s">
        <v>8</v>
      </c>
      <c r="C451" s="453" t="s">
        <v>6</v>
      </c>
      <c r="D451" s="480">
        <v>-125009</v>
      </c>
      <c r="E451" s="480">
        <v>-577015</v>
      </c>
      <c r="F451" s="481"/>
      <c r="G451" s="481"/>
      <c r="H451" s="481"/>
      <c r="I451" s="481"/>
      <c r="J451" s="482">
        <v>-577015</v>
      </c>
    </row>
    <row r="452" spans="1:10" ht="15.75" hidden="1">
      <c r="A452" s="451" t="s">
        <v>9</v>
      </c>
      <c r="B452" s="452" t="s">
        <v>10</v>
      </c>
      <c r="C452" s="453" t="s">
        <v>6</v>
      </c>
      <c r="D452" s="480">
        <v>489095</v>
      </c>
      <c r="E452" s="480">
        <v>30582</v>
      </c>
      <c r="F452" s="481"/>
      <c r="G452" s="481"/>
      <c r="H452" s="481"/>
      <c r="I452" s="481"/>
      <c r="J452" s="482">
        <v>30582</v>
      </c>
    </row>
    <row r="453" spans="1:10" ht="15.75" hidden="1">
      <c r="A453" s="451" t="s">
        <v>11</v>
      </c>
      <c r="B453" s="452" t="s">
        <v>12</v>
      </c>
      <c r="C453" s="453" t="s">
        <v>6</v>
      </c>
      <c r="D453" s="480">
        <v>154125</v>
      </c>
      <c r="E453" s="480">
        <v>-283437</v>
      </c>
      <c r="F453" s="481"/>
      <c r="G453" s="481"/>
      <c r="H453" s="481"/>
      <c r="I453" s="481"/>
      <c r="J453" s="482">
        <v>-283437</v>
      </c>
    </row>
    <row r="454" spans="1:10" ht="15.75" hidden="1">
      <c r="A454" s="451" t="s">
        <v>13</v>
      </c>
      <c r="B454" s="452" t="s">
        <v>14</v>
      </c>
      <c r="C454" s="453"/>
      <c r="D454" s="480"/>
      <c r="E454" s="480"/>
      <c r="F454" s="481"/>
      <c r="G454" s="481"/>
      <c r="H454" s="481"/>
      <c r="I454" s="481"/>
      <c r="J454" s="482"/>
    </row>
    <row r="455" spans="1:10" ht="47.25" hidden="1">
      <c r="A455" s="451" t="s">
        <v>15</v>
      </c>
      <c r="B455" s="452" t="s">
        <v>59</v>
      </c>
      <c r="C455" s="453" t="s">
        <v>16</v>
      </c>
      <c r="D455" s="480">
        <v>-0.6470202669423776</v>
      </c>
      <c r="E455" s="480"/>
      <c r="F455" s="481"/>
      <c r="G455" s="481"/>
      <c r="H455" s="481"/>
      <c r="I455" s="481"/>
      <c r="J455" s="482"/>
    </row>
    <row r="456" spans="1:10" ht="31.5" hidden="1">
      <c r="A456" s="451" t="s">
        <v>17</v>
      </c>
      <c r="B456" s="452" t="s">
        <v>58</v>
      </c>
      <c r="C456" s="453"/>
      <c r="D456" s="483"/>
      <c r="E456" s="483"/>
      <c r="F456" s="484"/>
      <c r="G456" s="484"/>
      <c r="H456" s="484"/>
      <c r="I456" s="484"/>
      <c r="J456" s="485"/>
    </row>
    <row r="457" spans="1:10" ht="18.75" hidden="1">
      <c r="A457" s="451" t="s">
        <v>18</v>
      </c>
      <c r="B457" s="452" t="s">
        <v>135</v>
      </c>
      <c r="C457" s="453" t="s">
        <v>19</v>
      </c>
      <c r="D457" s="489"/>
      <c r="E457" s="489"/>
      <c r="F457" s="490"/>
      <c r="G457" s="490"/>
      <c r="H457" s="490"/>
      <c r="I457" s="490"/>
      <c r="J457" s="491"/>
    </row>
    <row r="458" spans="1:10" ht="18.75" hidden="1">
      <c r="A458" s="451" t="s">
        <v>20</v>
      </c>
      <c r="B458" s="452" t="s">
        <v>136</v>
      </c>
      <c r="C458" s="453" t="s">
        <v>21</v>
      </c>
      <c r="D458" s="489"/>
      <c r="E458" s="489"/>
      <c r="F458" s="490"/>
      <c r="G458" s="490"/>
      <c r="H458" s="490"/>
      <c r="I458" s="490"/>
      <c r="J458" s="491"/>
    </row>
    <row r="459" spans="1:10" ht="18.75" hidden="1">
      <c r="A459" s="457" t="s">
        <v>22</v>
      </c>
      <c r="B459" s="458" t="s">
        <v>137</v>
      </c>
      <c r="C459" s="459" t="s">
        <v>19</v>
      </c>
      <c r="D459" s="461">
        <v>3.02</v>
      </c>
      <c r="E459" s="461">
        <v>6.93</v>
      </c>
      <c r="F459" s="532"/>
      <c r="G459" s="532"/>
      <c r="H459" s="532"/>
      <c r="I459" s="532"/>
      <c r="J459" s="460">
        <v>6.86</v>
      </c>
    </row>
    <row r="460" spans="1:10" ht="34.5" hidden="1">
      <c r="A460" s="451" t="s">
        <v>56</v>
      </c>
      <c r="B460" s="452" t="s">
        <v>138</v>
      </c>
      <c r="C460" s="453" t="s">
        <v>57</v>
      </c>
      <c r="D460" s="461">
        <v>9.04</v>
      </c>
      <c r="E460" s="461">
        <v>35.38</v>
      </c>
      <c r="F460" s="532"/>
      <c r="G460" s="532"/>
      <c r="H460" s="532"/>
      <c r="I460" s="532"/>
      <c r="J460" s="460">
        <v>35.34</v>
      </c>
    </row>
    <row r="461" spans="1:10" ht="18.75" hidden="1">
      <c r="A461" s="451" t="s">
        <v>24</v>
      </c>
      <c r="B461" s="452" t="s">
        <v>139</v>
      </c>
      <c r="C461" s="453" t="s">
        <v>23</v>
      </c>
      <c r="D461" s="461"/>
      <c r="E461" s="461"/>
      <c r="F461" s="532"/>
      <c r="G461" s="532"/>
      <c r="H461" s="532"/>
      <c r="I461" s="532"/>
      <c r="J461" s="460"/>
    </row>
    <row r="462" spans="1:10" ht="34.5" hidden="1">
      <c r="A462" s="451" t="s">
        <v>25</v>
      </c>
      <c r="B462" s="452" t="s">
        <v>153</v>
      </c>
      <c r="C462" s="453" t="s">
        <v>16</v>
      </c>
      <c r="D462" s="559">
        <v>0.0103</v>
      </c>
      <c r="E462" s="560">
        <v>0.0103</v>
      </c>
      <c r="F462" s="561"/>
      <c r="G462" s="561"/>
      <c r="H462" s="561"/>
      <c r="I462" s="561"/>
      <c r="J462" s="562">
        <v>0.0103</v>
      </c>
    </row>
    <row r="463" spans="1:10" ht="18.75" hidden="1">
      <c r="A463" s="451" t="s">
        <v>26</v>
      </c>
      <c r="B463" s="452" t="s">
        <v>154</v>
      </c>
      <c r="C463" s="453"/>
      <c r="D463" s="464"/>
      <c r="E463" s="464"/>
      <c r="F463" s="563"/>
      <c r="G463" s="563"/>
      <c r="H463" s="563"/>
      <c r="I463" s="563"/>
      <c r="J463" s="564"/>
    </row>
    <row r="464" spans="1:10" ht="34.5" hidden="1">
      <c r="A464" s="451" t="s">
        <v>27</v>
      </c>
      <c r="B464" s="452" t="s">
        <v>140</v>
      </c>
      <c r="C464" s="453" t="s">
        <v>21</v>
      </c>
      <c r="D464" s="461"/>
      <c r="E464" s="461"/>
      <c r="F464" s="532"/>
      <c r="G464" s="532"/>
      <c r="H464" s="532"/>
      <c r="I464" s="532"/>
      <c r="J464" s="460"/>
    </row>
    <row r="465" spans="1:10" ht="15.75" hidden="1">
      <c r="A465" s="451" t="s">
        <v>28</v>
      </c>
      <c r="B465" s="452" t="s">
        <v>29</v>
      </c>
      <c r="C465" s="453" t="s">
        <v>6</v>
      </c>
      <c r="D465" s="461"/>
      <c r="E465" s="461">
        <v>67347.83</v>
      </c>
      <c r="F465" s="532"/>
      <c r="G465" s="532"/>
      <c r="H465" s="532"/>
      <c r="I465" s="532"/>
      <c r="J465" s="460">
        <v>83187.46</v>
      </c>
    </row>
    <row r="466" spans="1:10" ht="50.25" hidden="1">
      <c r="A466" s="451" t="s">
        <v>30</v>
      </c>
      <c r="B466" s="452" t="s">
        <v>155</v>
      </c>
      <c r="C466" s="453" t="s">
        <v>6</v>
      </c>
      <c r="D466" s="461"/>
      <c r="E466" s="461">
        <v>26859.33</v>
      </c>
      <c r="F466" s="532"/>
      <c r="G466" s="532"/>
      <c r="H466" s="532"/>
      <c r="I466" s="532"/>
      <c r="J466" s="460">
        <v>37619.55</v>
      </c>
    </row>
    <row r="467" spans="1:10" ht="15.75" hidden="1">
      <c r="A467" s="451"/>
      <c r="B467" s="452" t="s">
        <v>60</v>
      </c>
      <c r="C467" s="453"/>
      <c r="D467" s="461"/>
      <c r="E467" s="461"/>
      <c r="F467" s="532"/>
      <c r="G467" s="532"/>
      <c r="H467" s="532"/>
      <c r="I467" s="532"/>
      <c r="J467" s="460"/>
    </row>
    <row r="468" spans="1:10" ht="15.75" hidden="1">
      <c r="A468" s="451"/>
      <c r="B468" s="452" t="s">
        <v>31</v>
      </c>
      <c r="C468" s="453"/>
      <c r="D468" s="461"/>
      <c r="E468" s="461">
        <v>3600.72</v>
      </c>
      <c r="F468" s="532"/>
      <c r="G468" s="532"/>
      <c r="H468" s="532"/>
      <c r="I468" s="532"/>
      <c r="J468" s="460">
        <v>5979.34</v>
      </c>
    </row>
    <row r="469" spans="1:10" ht="15.75" hidden="1">
      <c r="A469" s="451"/>
      <c r="B469" s="452" t="s">
        <v>32</v>
      </c>
      <c r="C469" s="453"/>
      <c r="D469" s="461"/>
      <c r="E469" s="461"/>
      <c r="F469" s="532"/>
      <c r="G469" s="532"/>
      <c r="H469" s="532"/>
      <c r="I469" s="532"/>
      <c r="J469" s="460"/>
    </row>
    <row r="470" spans="1:10" ht="15.75" hidden="1">
      <c r="A470" s="451"/>
      <c r="B470" s="452" t="s">
        <v>33</v>
      </c>
      <c r="C470" s="453"/>
      <c r="D470" s="461"/>
      <c r="E470" s="461">
        <v>23258.61</v>
      </c>
      <c r="F470" s="532"/>
      <c r="G470" s="532"/>
      <c r="H470" s="532"/>
      <c r="I470" s="532"/>
      <c r="J470" s="460">
        <v>31640.21</v>
      </c>
    </row>
    <row r="471" spans="1:10" ht="18.75" hidden="1">
      <c r="A471" s="451" t="s">
        <v>34</v>
      </c>
      <c r="B471" s="452" t="s">
        <v>142</v>
      </c>
      <c r="C471" s="453" t="s">
        <v>6</v>
      </c>
      <c r="D471" s="461"/>
      <c r="E471" s="461">
        <v>40488.5</v>
      </c>
      <c r="F471" s="532"/>
      <c r="G471" s="532"/>
      <c r="H471" s="532"/>
      <c r="I471" s="532"/>
      <c r="J471" s="460">
        <v>45567.91</v>
      </c>
    </row>
    <row r="472" spans="1:10" ht="31.5" hidden="1">
      <c r="A472" s="451" t="s">
        <v>35</v>
      </c>
      <c r="B472" s="452" t="s">
        <v>61</v>
      </c>
      <c r="C472" s="453" t="s">
        <v>6</v>
      </c>
      <c r="D472" s="461"/>
      <c r="E472" s="461"/>
      <c r="F472" s="532"/>
      <c r="G472" s="532"/>
      <c r="H472" s="532"/>
      <c r="I472" s="532"/>
      <c r="J472" s="460"/>
    </row>
    <row r="473" spans="1:10" ht="31.5" hidden="1">
      <c r="A473" s="451" t="s">
        <v>36</v>
      </c>
      <c r="B473" s="452" t="s">
        <v>64</v>
      </c>
      <c r="C473" s="453" t="s">
        <v>6</v>
      </c>
      <c r="D473" s="461"/>
      <c r="E473" s="461"/>
      <c r="F473" s="532"/>
      <c r="G473" s="532"/>
      <c r="H473" s="532"/>
      <c r="I473" s="532"/>
      <c r="J473" s="460"/>
    </row>
    <row r="474" spans="1:10" ht="15.75" hidden="1">
      <c r="A474" s="451" t="s">
        <v>37</v>
      </c>
      <c r="B474" s="452" t="s">
        <v>38</v>
      </c>
      <c r="C474" s="453"/>
      <c r="D474" s="492"/>
      <c r="E474" s="492"/>
      <c r="F474" s="512"/>
      <c r="G474" s="512"/>
      <c r="H474" s="512"/>
      <c r="I474" s="512"/>
      <c r="J474" s="513"/>
    </row>
    <row r="475" spans="1:10" ht="15.75" hidden="1">
      <c r="A475" s="451"/>
      <c r="B475" s="462" t="s">
        <v>39</v>
      </c>
      <c r="C475" s="453"/>
      <c r="D475" s="461"/>
      <c r="E475" s="461"/>
      <c r="F475" s="532"/>
      <c r="G475" s="532"/>
      <c r="H475" s="532"/>
      <c r="I475" s="532"/>
      <c r="J475" s="460"/>
    </row>
    <row r="476" spans="1:10" ht="18.75" hidden="1">
      <c r="A476" s="451"/>
      <c r="B476" s="452" t="s">
        <v>143</v>
      </c>
      <c r="C476" s="453" t="s">
        <v>40</v>
      </c>
      <c r="D476" s="461"/>
      <c r="E476" s="461">
        <v>813.44</v>
      </c>
      <c r="F476" s="532"/>
      <c r="G476" s="532"/>
      <c r="H476" s="532"/>
      <c r="I476" s="532"/>
      <c r="J476" s="460">
        <v>813.44</v>
      </c>
    </row>
    <row r="477" spans="1:10" ht="18.75" hidden="1">
      <c r="A477" s="451"/>
      <c r="B477" s="452" t="s">
        <v>144</v>
      </c>
      <c r="C477" s="453" t="s">
        <v>41</v>
      </c>
      <c r="D477" s="461"/>
      <c r="E477" s="461">
        <f>E465/E476</f>
        <v>82.79385080645162</v>
      </c>
      <c r="F477" s="532"/>
      <c r="G477" s="532"/>
      <c r="H477" s="532"/>
      <c r="I477" s="532"/>
      <c r="J477" s="460">
        <f>J465/J476</f>
        <v>102.26625196695515</v>
      </c>
    </row>
    <row r="478" spans="1:10" ht="15.75" hidden="1">
      <c r="A478" s="451" t="s">
        <v>42</v>
      </c>
      <c r="B478" s="452" t="s">
        <v>43</v>
      </c>
      <c r="C478" s="453"/>
      <c r="D478" s="461"/>
      <c r="E478" s="461"/>
      <c r="F478" s="532"/>
      <c r="G478" s="532"/>
      <c r="H478" s="532"/>
      <c r="I478" s="532"/>
      <c r="J478" s="460"/>
    </row>
    <row r="479" spans="1:10" ht="15.75" hidden="1">
      <c r="A479" s="451" t="s">
        <v>44</v>
      </c>
      <c r="B479" s="452" t="s">
        <v>45</v>
      </c>
      <c r="C479" s="453" t="s">
        <v>46</v>
      </c>
      <c r="D479" s="461"/>
      <c r="E479" s="461">
        <v>9</v>
      </c>
      <c r="F479" s="532"/>
      <c r="G479" s="532"/>
      <c r="H479" s="532"/>
      <c r="I479" s="532"/>
      <c r="J479" s="460">
        <v>11.3</v>
      </c>
    </row>
    <row r="480" spans="1:10" ht="31.5" hidden="1">
      <c r="A480" s="451" t="s">
        <v>47</v>
      </c>
      <c r="B480" s="452" t="s">
        <v>48</v>
      </c>
      <c r="C480" s="453" t="s">
        <v>62</v>
      </c>
      <c r="D480" s="572"/>
      <c r="E480" s="461">
        <v>33340</v>
      </c>
      <c r="F480" s="532"/>
      <c r="G480" s="532"/>
      <c r="H480" s="532"/>
      <c r="I480" s="532"/>
      <c r="J480" s="460">
        <v>44095.45</v>
      </c>
    </row>
    <row r="481" spans="1:10" ht="15.75" hidden="1">
      <c r="A481" s="451" t="s">
        <v>49</v>
      </c>
      <c r="B481" s="452" t="s">
        <v>50</v>
      </c>
      <c r="C481" s="453"/>
      <c r="D481" s="464"/>
      <c r="E481" s="464"/>
      <c r="F481" s="563"/>
      <c r="G481" s="563"/>
      <c r="H481" s="563"/>
      <c r="I481" s="563"/>
      <c r="J481" s="564"/>
    </row>
    <row r="482" spans="1:10" ht="15.75" hidden="1">
      <c r="A482" s="451"/>
      <c r="B482" s="462" t="s">
        <v>39</v>
      </c>
      <c r="C482" s="453"/>
      <c r="D482" s="464"/>
      <c r="E482" s="464"/>
      <c r="F482" s="563"/>
      <c r="G482" s="563"/>
      <c r="H482" s="563"/>
      <c r="I482" s="563"/>
      <c r="J482" s="564"/>
    </row>
    <row r="483" spans="1:10" ht="15.75" hidden="1">
      <c r="A483" s="451"/>
      <c r="B483" s="452" t="s">
        <v>51</v>
      </c>
      <c r="C483" s="453" t="s">
        <v>6</v>
      </c>
      <c r="D483" s="461">
        <v>1000</v>
      </c>
      <c r="E483" s="461">
        <v>1000</v>
      </c>
      <c r="F483" s="532"/>
      <c r="G483" s="532"/>
      <c r="H483" s="532"/>
      <c r="I483" s="532"/>
      <c r="J483" s="460">
        <v>1000</v>
      </c>
    </row>
    <row r="484" spans="1:10" ht="16.5" hidden="1" thickBot="1">
      <c r="A484" s="468"/>
      <c r="B484" s="469" t="s">
        <v>52</v>
      </c>
      <c r="C484" s="470" t="s">
        <v>6</v>
      </c>
      <c r="D484" s="535"/>
      <c r="E484" s="535"/>
      <c r="F484" s="566"/>
      <c r="G484" s="566"/>
      <c r="H484" s="566"/>
      <c r="I484" s="566"/>
      <c r="J484" s="567"/>
    </row>
    <row r="485" spans="1:10" ht="15.75" hidden="1">
      <c r="A485" s="503"/>
      <c r="B485" s="504"/>
      <c r="C485" s="504"/>
      <c r="D485" s="504"/>
      <c r="E485" s="504"/>
      <c r="F485" s="504"/>
      <c r="G485" s="504"/>
      <c r="H485" s="504"/>
      <c r="I485" s="504"/>
      <c r="J485" s="505"/>
    </row>
    <row r="486" spans="1:10" ht="21" hidden="1" thickBot="1">
      <c r="A486" s="814" t="s">
        <v>354</v>
      </c>
      <c r="B486" s="815"/>
      <c r="C486" s="815"/>
      <c r="D486" s="815"/>
      <c r="E486" s="815"/>
      <c r="F486" s="815"/>
      <c r="G486" s="815"/>
      <c r="H486" s="815"/>
      <c r="I486" s="815"/>
      <c r="J486" s="816"/>
    </row>
    <row r="487" spans="1:10" ht="79.5" hidden="1" thickBot="1">
      <c r="A487" s="441" t="s">
        <v>53</v>
      </c>
      <c r="B487" s="442" t="s">
        <v>0</v>
      </c>
      <c r="C487" s="442" t="s">
        <v>1</v>
      </c>
      <c r="D487" s="442" t="s">
        <v>55</v>
      </c>
      <c r="E487" s="442" t="s">
        <v>134</v>
      </c>
      <c r="F487" s="443"/>
      <c r="G487" s="443"/>
      <c r="H487" s="443"/>
      <c r="I487" s="443"/>
      <c r="J487" s="444" t="s">
        <v>54</v>
      </c>
    </row>
    <row r="488" spans="1:10" ht="16.5" hidden="1" thickBot="1">
      <c r="A488" s="441"/>
      <c r="B488" s="442"/>
      <c r="C488" s="442"/>
      <c r="D488" s="442">
        <v>2015</v>
      </c>
      <c r="E488" s="442">
        <v>2016</v>
      </c>
      <c r="F488" s="443"/>
      <c r="G488" s="443"/>
      <c r="H488" s="443"/>
      <c r="I488" s="443"/>
      <c r="J488" s="444">
        <v>2017</v>
      </c>
    </row>
    <row r="489" spans="1:10" ht="15.75" hidden="1">
      <c r="A489" s="445" t="s">
        <v>2</v>
      </c>
      <c r="B489" s="446" t="s">
        <v>3</v>
      </c>
      <c r="C489" s="447"/>
      <c r="D489" s="556"/>
      <c r="E489" s="556"/>
      <c r="F489" s="557"/>
      <c r="G489" s="557"/>
      <c r="H489" s="557"/>
      <c r="I489" s="557"/>
      <c r="J489" s="558"/>
    </row>
    <row r="490" spans="1:10" ht="15.75" hidden="1">
      <c r="A490" s="451" t="s">
        <v>4</v>
      </c>
      <c r="B490" s="452" t="s">
        <v>5</v>
      </c>
      <c r="C490" s="453" t="s">
        <v>6</v>
      </c>
      <c r="D490" s="480">
        <v>19320724</v>
      </c>
      <c r="E490" s="480">
        <v>21186779</v>
      </c>
      <c r="F490" s="481"/>
      <c r="G490" s="481"/>
      <c r="H490" s="481"/>
      <c r="I490" s="481"/>
      <c r="J490" s="482">
        <v>21186779</v>
      </c>
    </row>
    <row r="491" spans="1:10" ht="15.75" hidden="1">
      <c r="A491" s="451" t="s">
        <v>7</v>
      </c>
      <c r="B491" s="452" t="s">
        <v>8</v>
      </c>
      <c r="C491" s="453" t="s">
        <v>6</v>
      </c>
      <c r="D491" s="480">
        <v>-125009</v>
      </c>
      <c r="E491" s="480">
        <v>-577015</v>
      </c>
      <c r="F491" s="481"/>
      <c r="G491" s="481"/>
      <c r="H491" s="481"/>
      <c r="I491" s="481"/>
      <c r="J491" s="482">
        <v>-577015</v>
      </c>
    </row>
    <row r="492" spans="1:10" ht="15.75" hidden="1">
      <c r="A492" s="451" t="s">
        <v>9</v>
      </c>
      <c r="B492" s="452" t="s">
        <v>10</v>
      </c>
      <c r="C492" s="453" t="s">
        <v>6</v>
      </c>
      <c r="D492" s="480">
        <v>489095</v>
      </c>
      <c r="E492" s="480">
        <v>30582</v>
      </c>
      <c r="F492" s="481"/>
      <c r="G492" s="481"/>
      <c r="H492" s="481"/>
      <c r="I492" s="481"/>
      <c r="J492" s="482">
        <v>30582</v>
      </c>
    </row>
    <row r="493" spans="1:10" ht="15.75" hidden="1">
      <c r="A493" s="451" t="s">
        <v>11</v>
      </c>
      <c r="B493" s="452" t="s">
        <v>12</v>
      </c>
      <c r="C493" s="453" t="s">
        <v>6</v>
      </c>
      <c r="D493" s="480">
        <v>154125</v>
      </c>
      <c r="E493" s="480">
        <v>-283437</v>
      </c>
      <c r="F493" s="481"/>
      <c r="G493" s="481"/>
      <c r="H493" s="481"/>
      <c r="I493" s="481"/>
      <c r="J493" s="482">
        <v>-283437</v>
      </c>
    </row>
    <row r="494" spans="1:10" ht="15.75" hidden="1">
      <c r="A494" s="451" t="s">
        <v>13</v>
      </c>
      <c r="B494" s="452" t="s">
        <v>14</v>
      </c>
      <c r="C494" s="453"/>
      <c r="D494" s="480"/>
      <c r="E494" s="480"/>
      <c r="F494" s="481"/>
      <c r="G494" s="481"/>
      <c r="H494" s="481"/>
      <c r="I494" s="481"/>
      <c r="J494" s="482"/>
    </row>
    <row r="495" spans="1:10" ht="47.25" hidden="1">
      <c r="A495" s="451" t="s">
        <v>15</v>
      </c>
      <c r="B495" s="452" t="s">
        <v>59</v>
      </c>
      <c r="C495" s="453" t="s">
        <v>16</v>
      </c>
      <c r="D495" s="480">
        <v>-0.6470202669423776</v>
      </c>
      <c r="E495" s="480"/>
      <c r="F495" s="481"/>
      <c r="G495" s="481"/>
      <c r="H495" s="481"/>
      <c r="I495" s="481"/>
      <c r="J495" s="482"/>
    </row>
    <row r="496" spans="1:10" ht="31.5" hidden="1">
      <c r="A496" s="451" t="s">
        <v>17</v>
      </c>
      <c r="B496" s="452" t="s">
        <v>58</v>
      </c>
      <c r="C496" s="453"/>
      <c r="D496" s="483"/>
      <c r="E496" s="483"/>
      <c r="F496" s="484"/>
      <c r="G496" s="484"/>
      <c r="H496" s="484"/>
      <c r="I496" s="484"/>
      <c r="J496" s="485"/>
    </row>
    <row r="497" spans="1:10" ht="18.75" hidden="1">
      <c r="A497" s="451" t="s">
        <v>18</v>
      </c>
      <c r="B497" s="452" t="s">
        <v>135</v>
      </c>
      <c r="C497" s="453" t="s">
        <v>19</v>
      </c>
      <c r="D497" s="483"/>
      <c r="E497" s="483"/>
      <c r="F497" s="484"/>
      <c r="G497" s="484"/>
      <c r="H497" s="484"/>
      <c r="I497" s="484"/>
      <c r="J497" s="485"/>
    </row>
    <row r="498" spans="1:10" ht="18.75" hidden="1">
      <c r="A498" s="451" t="s">
        <v>20</v>
      </c>
      <c r="B498" s="452" t="s">
        <v>136</v>
      </c>
      <c r="C498" s="453" t="s">
        <v>21</v>
      </c>
      <c r="D498" s="483"/>
      <c r="E498" s="483"/>
      <c r="F498" s="484"/>
      <c r="G498" s="484"/>
      <c r="H498" s="484"/>
      <c r="I498" s="484"/>
      <c r="J498" s="485"/>
    </row>
    <row r="499" spans="1:10" ht="18.75" hidden="1">
      <c r="A499" s="457" t="s">
        <v>22</v>
      </c>
      <c r="B499" s="458" t="s">
        <v>137</v>
      </c>
      <c r="C499" s="459" t="s">
        <v>19</v>
      </c>
      <c r="D499" s="461">
        <v>13.76</v>
      </c>
      <c r="E499" s="461">
        <v>11.02</v>
      </c>
      <c r="F499" s="532"/>
      <c r="G499" s="532"/>
      <c r="H499" s="532"/>
      <c r="I499" s="532"/>
      <c r="J499" s="460">
        <v>4.95</v>
      </c>
    </row>
    <row r="500" spans="1:10" ht="34.5" hidden="1">
      <c r="A500" s="451" t="s">
        <v>56</v>
      </c>
      <c r="B500" s="452" t="s">
        <v>138</v>
      </c>
      <c r="C500" s="453" t="s">
        <v>57</v>
      </c>
      <c r="D500" s="461">
        <v>116.18</v>
      </c>
      <c r="E500" s="461">
        <v>86.54</v>
      </c>
      <c r="F500" s="532"/>
      <c r="G500" s="532"/>
      <c r="H500" s="532"/>
      <c r="I500" s="532"/>
      <c r="J500" s="460">
        <v>50.51</v>
      </c>
    </row>
    <row r="501" spans="1:10" ht="18.75" hidden="1">
      <c r="A501" s="451" t="s">
        <v>24</v>
      </c>
      <c r="B501" s="452" t="s">
        <v>139</v>
      </c>
      <c r="C501" s="453" t="s">
        <v>23</v>
      </c>
      <c r="D501" s="461"/>
      <c r="E501" s="461"/>
      <c r="F501" s="532"/>
      <c r="G501" s="532"/>
      <c r="H501" s="532"/>
      <c r="I501" s="532"/>
      <c r="J501" s="460"/>
    </row>
    <row r="502" spans="1:10" ht="34.5" hidden="1">
      <c r="A502" s="451" t="s">
        <v>25</v>
      </c>
      <c r="B502" s="452" t="s">
        <v>153</v>
      </c>
      <c r="C502" s="453" t="s">
        <v>16</v>
      </c>
      <c r="D502" s="559">
        <v>0.0156</v>
      </c>
      <c r="E502" s="560">
        <v>0.0378</v>
      </c>
      <c r="F502" s="561"/>
      <c r="G502" s="561"/>
      <c r="H502" s="561"/>
      <c r="I502" s="561"/>
      <c r="J502" s="562">
        <v>0.0378</v>
      </c>
    </row>
    <row r="503" spans="1:10" ht="18.75" hidden="1">
      <c r="A503" s="451" t="s">
        <v>26</v>
      </c>
      <c r="B503" s="452" t="s">
        <v>154</v>
      </c>
      <c r="C503" s="453"/>
      <c r="D503" s="464"/>
      <c r="E503" s="464"/>
      <c r="F503" s="563"/>
      <c r="G503" s="563"/>
      <c r="H503" s="563"/>
      <c r="I503" s="563"/>
      <c r="J503" s="564"/>
    </row>
    <row r="504" spans="1:10" ht="34.5" hidden="1">
      <c r="A504" s="451" t="s">
        <v>27</v>
      </c>
      <c r="B504" s="452" t="s">
        <v>140</v>
      </c>
      <c r="C504" s="453" t="s">
        <v>21</v>
      </c>
      <c r="D504" s="461"/>
      <c r="E504" s="461"/>
      <c r="F504" s="532"/>
      <c r="G504" s="532"/>
      <c r="H504" s="532"/>
      <c r="I504" s="532"/>
      <c r="J504" s="460"/>
    </row>
    <row r="505" spans="1:10" ht="15.75" hidden="1">
      <c r="A505" s="451" t="s">
        <v>28</v>
      </c>
      <c r="B505" s="452" t="s">
        <v>29</v>
      </c>
      <c r="C505" s="453" t="s">
        <v>6</v>
      </c>
      <c r="D505" s="461">
        <v>19454.63</v>
      </c>
      <c r="E505" s="461">
        <v>18790.99</v>
      </c>
      <c r="F505" s="532"/>
      <c r="G505" s="532"/>
      <c r="H505" s="532"/>
      <c r="I505" s="532"/>
      <c r="J505" s="460">
        <v>21283.8</v>
      </c>
    </row>
    <row r="506" spans="1:10" ht="50.25" hidden="1">
      <c r="A506" s="451" t="s">
        <v>30</v>
      </c>
      <c r="B506" s="452" t="s">
        <v>155</v>
      </c>
      <c r="C506" s="453" t="s">
        <v>6</v>
      </c>
      <c r="D506" s="461">
        <v>16970.71</v>
      </c>
      <c r="E506" s="461">
        <v>15345.14</v>
      </c>
      <c r="F506" s="532"/>
      <c r="G506" s="532"/>
      <c r="H506" s="532"/>
      <c r="I506" s="532"/>
      <c r="J506" s="460">
        <v>18024.25</v>
      </c>
    </row>
    <row r="507" spans="1:10" ht="15.75" hidden="1">
      <c r="A507" s="451"/>
      <c r="B507" s="452" t="s">
        <v>60</v>
      </c>
      <c r="C507" s="453"/>
      <c r="D507" s="461"/>
      <c r="E507" s="461"/>
      <c r="F507" s="532"/>
      <c r="G507" s="532"/>
      <c r="H507" s="532"/>
      <c r="I507" s="532"/>
      <c r="J507" s="460"/>
    </row>
    <row r="508" spans="1:10" ht="15.75" hidden="1">
      <c r="A508" s="451"/>
      <c r="B508" s="452" t="s">
        <v>31</v>
      </c>
      <c r="C508" s="453"/>
      <c r="D508" s="461">
        <v>1673.84</v>
      </c>
      <c r="E508" s="461">
        <v>1681.62</v>
      </c>
      <c r="F508" s="532"/>
      <c r="G508" s="532"/>
      <c r="H508" s="532"/>
      <c r="I508" s="532"/>
      <c r="J508" s="460">
        <v>1804.38</v>
      </c>
    </row>
    <row r="509" spans="1:10" ht="15.75" hidden="1">
      <c r="A509" s="451"/>
      <c r="B509" s="452" t="s">
        <v>32</v>
      </c>
      <c r="C509" s="453"/>
      <c r="D509" s="461"/>
      <c r="E509" s="461"/>
      <c r="F509" s="532"/>
      <c r="G509" s="532"/>
      <c r="H509" s="532"/>
      <c r="I509" s="532"/>
      <c r="J509" s="460"/>
    </row>
    <row r="510" spans="1:10" ht="15.75" hidden="1">
      <c r="A510" s="451"/>
      <c r="B510" s="452" t="s">
        <v>33</v>
      </c>
      <c r="C510" s="453"/>
      <c r="D510" s="461">
        <v>15296.87</v>
      </c>
      <c r="E510" s="461">
        <v>13663.52</v>
      </c>
      <c r="F510" s="532"/>
      <c r="G510" s="532"/>
      <c r="H510" s="532"/>
      <c r="I510" s="532"/>
      <c r="J510" s="460">
        <v>16219.87</v>
      </c>
    </row>
    <row r="511" spans="1:10" ht="18.75" hidden="1">
      <c r="A511" s="451" t="s">
        <v>34</v>
      </c>
      <c r="B511" s="452" t="s">
        <v>142</v>
      </c>
      <c r="C511" s="453" t="s">
        <v>6</v>
      </c>
      <c r="D511" s="461">
        <v>2483.97</v>
      </c>
      <c r="E511" s="461">
        <v>2669.93</v>
      </c>
      <c r="F511" s="532"/>
      <c r="G511" s="532"/>
      <c r="H511" s="532"/>
      <c r="I511" s="532"/>
      <c r="J511" s="460">
        <v>3259.55</v>
      </c>
    </row>
    <row r="512" spans="1:10" ht="31.5" hidden="1">
      <c r="A512" s="451" t="s">
        <v>35</v>
      </c>
      <c r="B512" s="452" t="s">
        <v>61</v>
      </c>
      <c r="C512" s="453" t="s">
        <v>6</v>
      </c>
      <c r="D512" s="461"/>
      <c r="E512" s="461">
        <v>775.92</v>
      </c>
      <c r="F512" s="532"/>
      <c r="G512" s="532"/>
      <c r="H512" s="532"/>
      <c r="I512" s="532"/>
      <c r="J512" s="460"/>
    </row>
    <row r="513" spans="1:10" ht="31.5" hidden="1">
      <c r="A513" s="451" t="s">
        <v>36</v>
      </c>
      <c r="B513" s="452" t="s">
        <v>64</v>
      </c>
      <c r="C513" s="453" t="s">
        <v>6</v>
      </c>
      <c r="D513" s="461"/>
      <c r="E513" s="461"/>
      <c r="F513" s="532"/>
      <c r="G513" s="532"/>
      <c r="H513" s="532"/>
      <c r="I513" s="532"/>
      <c r="J513" s="460"/>
    </row>
    <row r="514" spans="1:10" ht="15.75" hidden="1">
      <c r="A514" s="451" t="s">
        <v>37</v>
      </c>
      <c r="B514" s="452" t="s">
        <v>38</v>
      </c>
      <c r="C514" s="453"/>
      <c r="D514" s="461"/>
      <c r="E514" s="461"/>
      <c r="F514" s="532"/>
      <c r="G514" s="532"/>
      <c r="H514" s="532"/>
      <c r="I514" s="532"/>
      <c r="J514" s="460"/>
    </row>
    <row r="515" spans="1:10" ht="15.75" hidden="1">
      <c r="A515" s="451"/>
      <c r="B515" s="462" t="s">
        <v>39</v>
      </c>
      <c r="C515" s="453"/>
      <c r="D515" s="461"/>
      <c r="E515" s="461"/>
      <c r="F515" s="532"/>
      <c r="G515" s="532"/>
      <c r="H515" s="532"/>
      <c r="I515" s="532"/>
      <c r="J515" s="460"/>
    </row>
    <row r="516" spans="1:10" ht="18.75" hidden="1">
      <c r="A516" s="451"/>
      <c r="B516" s="452" t="s">
        <v>143</v>
      </c>
      <c r="C516" s="453" t="s">
        <v>40</v>
      </c>
      <c r="D516" s="461">
        <v>436.73</v>
      </c>
      <c r="E516" s="461">
        <v>436.73</v>
      </c>
      <c r="F516" s="532"/>
      <c r="G516" s="532"/>
      <c r="H516" s="532"/>
      <c r="I516" s="532"/>
      <c r="J516" s="460">
        <v>436.73</v>
      </c>
    </row>
    <row r="517" spans="1:10" ht="18.75" hidden="1">
      <c r="A517" s="451"/>
      <c r="B517" s="452" t="s">
        <v>144</v>
      </c>
      <c r="C517" s="453" t="s">
        <v>41</v>
      </c>
      <c r="D517" s="461">
        <f>D505/D516</f>
        <v>44.546126897625534</v>
      </c>
      <c r="E517" s="461">
        <f>E505/E516</f>
        <v>43.0265610331326</v>
      </c>
      <c r="F517" s="532"/>
      <c r="G517" s="532"/>
      <c r="H517" s="532"/>
      <c r="I517" s="532"/>
      <c r="J517" s="460">
        <f>J505/J516</f>
        <v>48.734458361001074</v>
      </c>
    </row>
    <row r="518" spans="1:10" ht="15.75" hidden="1">
      <c r="A518" s="451" t="s">
        <v>42</v>
      </c>
      <c r="B518" s="452" t="s">
        <v>43</v>
      </c>
      <c r="C518" s="453"/>
      <c r="D518" s="461"/>
      <c r="E518" s="461"/>
      <c r="F518" s="532"/>
      <c r="G518" s="532"/>
      <c r="H518" s="532"/>
      <c r="I518" s="532"/>
      <c r="J518" s="460"/>
    </row>
    <row r="519" spans="1:10" ht="15.75" hidden="1">
      <c r="A519" s="451" t="s">
        <v>44</v>
      </c>
      <c r="B519" s="452" t="s">
        <v>45</v>
      </c>
      <c r="C519" s="453" t="s">
        <v>46</v>
      </c>
      <c r="D519" s="461">
        <v>4</v>
      </c>
      <c r="E519" s="461">
        <v>4</v>
      </c>
      <c r="F519" s="532"/>
      <c r="G519" s="532"/>
      <c r="H519" s="532"/>
      <c r="I519" s="532"/>
      <c r="J519" s="460">
        <v>4</v>
      </c>
    </row>
    <row r="520" spans="1:10" ht="31.5" hidden="1">
      <c r="A520" s="451" t="s">
        <v>47</v>
      </c>
      <c r="B520" s="452" t="s">
        <v>48</v>
      </c>
      <c r="C520" s="453" t="s">
        <v>62</v>
      </c>
      <c r="D520" s="461">
        <v>34871.69</v>
      </c>
      <c r="E520" s="461">
        <v>35033.74</v>
      </c>
      <c r="F520" s="532"/>
      <c r="G520" s="532"/>
      <c r="H520" s="532"/>
      <c r="I520" s="532"/>
      <c r="J520" s="460">
        <v>37591.2</v>
      </c>
    </row>
    <row r="521" spans="1:10" ht="15.75" hidden="1">
      <c r="A521" s="451" t="s">
        <v>49</v>
      </c>
      <c r="B521" s="452" t="s">
        <v>50</v>
      </c>
      <c r="C521" s="453"/>
      <c r="D521" s="464"/>
      <c r="E521" s="464"/>
      <c r="F521" s="563"/>
      <c r="G521" s="563"/>
      <c r="H521" s="563"/>
      <c r="I521" s="563"/>
      <c r="J521" s="564"/>
    </row>
    <row r="522" spans="1:10" ht="15.75" hidden="1">
      <c r="A522" s="451"/>
      <c r="B522" s="462" t="s">
        <v>39</v>
      </c>
      <c r="C522" s="453"/>
      <c r="D522" s="464"/>
      <c r="E522" s="464"/>
      <c r="F522" s="563"/>
      <c r="G522" s="563"/>
      <c r="H522" s="563"/>
      <c r="I522" s="563"/>
      <c r="J522" s="564"/>
    </row>
    <row r="523" spans="1:10" ht="15.75" hidden="1">
      <c r="A523" s="451"/>
      <c r="B523" s="452" t="s">
        <v>51</v>
      </c>
      <c r="C523" s="453" t="s">
        <v>6</v>
      </c>
      <c r="D523" s="461">
        <v>1000</v>
      </c>
      <c r="E523" s="461">
        <v>1000</v>
      </c>
      <c r="F523" s="532"/>
      <c r="G523" s="532"/>
      <c r="H523" s="532"/>
      <c r="I523" s="532"/>
      <c r="J523" s="460">
        <v>1000</v>
      </c>
    </row>
    <row r="524" spans="1:10" ht="16.5" hidden="1" thickBot="1">
      <c r="A524" s="468"/>
      <c r="B524" s="469" t="s">
        <v>52</v>
      </c>
      <c r="C524" s="470" t="s">
        <v>6</v>
      </c>
      <c r="D524" s="535"/>
      <c r="E524" s="535"/>
      <c r="F524" s="566"/>
      <c r="G524" s="566"/>
      <c r="H524" s="566"/>
      <c r="I524" s="566"/>
      <c r="J524" s="567"/>
    </row>
    <row r="525" spans="1:10" ht="15.75" hidden="1">
      <c r="A525" s="503"/>
      <c r="B525" s="504"/>
      <c r="C525" s="504"/>
      <c r="D525" s="504"/>
      <c r="E525" s="504"/>
      <c r="F525" s="504"/>
      <c r="G525" s="504"/>
      <c r="H525" s="504"/>
      <c r="I525" s="504"/>
      <c r="J525" s="505"/>
    </row>
    <row r="526" spans="1:10" ht="21" hidden="1" thickBot="1">
      <c r="A526" s="814" t="s">
        <v>152</v>
      </c>
      <c r="B526" s="815"/>
      <c r="C526" s="815"/>
      <c r="D526" s="815"/>
      <c r="E526" s="815"/>
      <c r="F526" s="815"/>
      <c r="G526" s="815"/>
      <c r="H526" s="815"/>
      <c r="I526" s="815"/>
      <c r="J526" s="816"/>
    </row>
    <row r="527" spans="1:10" ht="21" hidden="1" thickBot="1">
      <c r="A527" s="814" t="s">
        <v>355</v>
      </c>
      <c r="B527" s="815"/>
      <c r="C527" s="815"/>
      <c r="D527" s="815"/>
      <c r="E527" s="815"/>
      <c r="F527" s="815"/>
      <c r="G527" s="815"/>
      <c r="H527" s="815"/>
      <c r="I527" s="815"/>
      <c r="J527" s="816"/>
    </row>
    <row r="528" spans="1:10" ht="79.5" hidden="1" thickBot="1">
      <c r="A528" s="441" t="s">
        <v>53</v>
      </c>
      <c r="B528" s="442" t="s">
        <v>0</v>
      </c>
      <c r="C528" s="442" t="s">
        <v>1</v>
      </c>
      <c r="D528" s="442" t="s">
        <v>55</v>
      </c>
      <c r="E528" s="442" t="s">
        <v>134</v>
      </c>
      <c r="F528" s="443"/>
      <c r="G528" s="443"/>
      <c r="H528" s="443"/>
      <c r="I528" s="443"/>
      <c r="J528" s="444" t="s">
        <v>54</v>
      </c>
    </row>
    <row r="529" spans="1:10" ht="16.5" hidden="1" thickBot="1">
      <c r="A529" s="441"/>
      <c r="B529" s="442"/>
      <c r="C529" s="442"/>
      <c r="D529" s="442">
        <v>2015</v>
      </c>
      <c r="E529" s="442">
        <v>2016</v>
      </c>
      <c r="F529" s="443"/>
      <c r="G529" s="443"/>
      <c r="H529" s="443"/>
      <c r="I529" s="443"/>
      <c r="J529" s="444">
        <v>2017</v>
      </c>
    </row>
    <row r="530" spans="1:10" ht="15.75" hidden="1">
      <c r="A530" s="474" t="s">
        <v>2</v>
      </c>
      <c r="B530" s="475" t="s">
        <v>3</v>
      </c>
      <c r="C530" s="476"/>
      <c r="D530" s="477"/>
      <c r="E530" s="477"/>
      <c r="F530" s="478"/>
      <c r="G530" s="478"/>
      <c r="H530" s="478"/>
      <c r="I530" s="478"/>
      <c r="J530" s="479"/>
    </row>
    <row r="531" spans="1:10" ht="15.75" hidden="1">
      <c r="A531" s="451" t="s">
        <v>4</v>
      </c>
      <c r="B531" s="452" t="s">
        <v>5</v>
      </c>
      <c r="C531" s="453" t="s">
        <v>6</v>
      </c>
      <c r="D531" s="480">
        <v>19320724</v>
      </c>
      <c r="E531" s="480">
        <v>21186779</v>
      </c>
      <c r="F531" s="481"/>
      <c r="G531" s="481"/>
      <c r="H531" s="481"/>
      <c r="I531" s="481"/>
      <c r="J531" s="482">
        <v>21186779</v>
      </c>
    </row>
    <row r="532" spans="1:10" ht="15.75" hidden="1">
      <c r="A532" s="451" t="s">
        <v>7</v>
      </c>
      <c r="B532" s="452" t="s">
        <v>8</v>
      </c>
      <c r="C532" s="453" t="s">
        <v>6</v>
      </c>
      <c r="D532" s="480">
        <v>-125009</v>
      </c>
      <c r="E532" s="480">
        <v>-577015</v>
      </c>
      <c r="F532" s="481"/>
      <c r="G532" s="481"/>
      <c r="H532" s="481"/>
      <c r="I532" s="481"/>
      <c r="J532" s="482">
        <v>-577015</v>
      </c>
    </row>
    <row r="533" spans="1:10" ht="15.75" hidden="1">
      <c r="A533" s="451" t="s">
        <v>9</v>
      </c>
      <c r="B533" s="452" t="s">
        <v>10</v>
      </c>
      <c r="C533" s="453" t="s">
        <v>6</v>
      </c>
      <c r="D533" s="480">
        <v>489095</v>
      </c>
      <c r="E533" s="480">
        <v>30582</v>
      </c>
      <c r="F533" s="481"/>
      <c r="G533" s="481"/>
      <c r="H533" s="481"/>
      <c r="I533" s="481"/>
      <c r="J533" s="482">
        <v>30582</v>
      </c>
    </row>
    <row r="534" spans="1:10" ht="15.75" hidden="1">
      <c r="A534" s="451" t="s">
        <v>11</v>
      </c>
      <c r="B534" s="452" t="s">
        <v>12</v>
      </c>
      <c r="C534" s="453" t="s">
        <v>6</v>
      </c>
      <c r="D534" s="480">
        <v>154125</v>
      </c>
      <c r="E534" s="480">
        <v>-283437</v>
      </c>
      <c r="F534" s="481"/>
      <c r="G534" s="481"/>
      <c r="H534" s="481"/>
      <c r="I534" s="481"/>
      <c r="J534" s="482">
        <v>-283437</v>
      </c>
    </row>
    <row r="535" spans="1:10" ht="15.75" hidden="1">
      <c r="A535" s="451" t="s">
        <v>13</v>
      </c>
      <c r="B535" s="452" t="s">
        <v>14</v>
      </c>
      <c r="C535" s="453"/>
      <c r="D535" s="480"/>
      <c r="E535" s="480"/>
      <c r="F535" s="481"/>
      <c r="G535" s="481"/>
      <c r="H535" s="481"/>
      <c r="I535" s="481"/>
      <c r="J535" s="482"/>
    </row>
    <row r="536" spans="1:10" ht="47.25" hidden="1">
      <c r="A536" s="451" t="s">
        <v>15</v>
      </c>
      <c r="B536" s="452" t="s">
        <v>59</v>
      </c>
      <c r="C536" s="453" t="s">
        <v>16</v>
      </c>
      <c r="D536" s="480">
        <v>-0.6470202669423776</v>
      </c>
      <c r="E536" s="480"/>
      <c r="F536" s="481"/>
      <c r="G536" s="481"/>
      <c r="H536" s="481"/>
      <c r="I536" s="481"/>
      <c r="J536" s="482"/>
    </row>
    <row r="537" spans="1:10" ht="31.5" hidden="1">
      <c r="A537" s="451" t="s">
        <v>17</v>
      </c>
      <c r="B537" s="452" t="s">
        <v>58</v>
      </c>
      <c r="C537" s="453"/>
      <c r="D537" s="483"/>
      <c r="E537" s="483"/>
      <c r="F537" s="484"/>
      <c r="G537" s="484"/>
      <c r="H537" s="484"/>
      <c r="I537" s="484"/>
      <c r="J537" s="485"/>
    </row>
    <row r="538" spans="1:10" ht="18.75" hidden="1">
      <c r="A538" s="451" t="s">
        <v>18</v>
      </c>
      <c r="B538" s="452" t="s">
        <v>135</v>
      </c>
      <c r="C538" s="453" t="s">
        <v>19</v>
      </c>
      <c r="D538" s="483"/>
      <c r="E538" s="483"/>
      <c r="F538" s="484"/>
      <c r="G538" s="484"/>
      <c r="H538" s="484"/>
      <c r="I538" s="484"/>
      <c r="J538" s="485"/>
    </row>
    <row r="539" spans="1:10" ht="18.75" hidden="1">
      <c r="A539" s="451" t="s">
        <v>20</v>
      </c>
      <c r="B539" s="452" t="s">
        <v>136</v>
      </c>
      <c r="C539" s="453" t="s">
        <v>21</v>
      </c>
      <c r="D539" s="483"/>
      <c r="E539" s="483"/>
      <c r="F539" s="484"/>
      <c r="G539" s="484"/>
      <c r="H539" s="484"/>
      <c r="I539" s="484"/>
      <c r="J539" s="485"/>
    </row>
    <row r="540" spans="1:10" ht="18.75" hidden="1">
      <c r="A540" s="457" t="s">
        <v>22</v>
      </c>
      <c r="B540" s="458" t="s">
        <v>137</v>
      </c>
      <c r="C540" s="459" t="s">
        <v>19</v>
      </c>
      <c r="D540" s="486">
        <v>17.16</v>
      </c>
      <c r="E540" s="486">
        <v>17.96</v>
      </c>
      <c r="F540" s="487"/>
      <c r="G540" s="487"/>
      <c r="H540" s="487"/>
      <c r="I540" s="487"/>
      <c r="J540" s="488">
        <v>17.96</v>
      </c>
    </row>
    <row r="541" spans="1:10" ht="34.5" hidden="1">
      <c r="A541" s="451" t="s">
        <v>56</v>
      </c>
      <c r="B541" s="452" t="s">
        <v>138</v>
      </c>
      <c r="C541" s="453" t="s">
        <v>57</v>
      </c>
      <c r="D541" s="454">
        <v>58259.292</v>
      </c>
      <c r="E541" s="454">
        <v>63005</v>
      </c>
      <c r="F541" s="455"/>
      <c r="G541" s="455"/>
      <c r="H541" s="455"/>
      <c r="I541" s="455"/>
      <c r="J541" s="456">
        <v>65500</v>
      </c>
    </row>
    <row r="542" spans="1:10" ht="18.75" hidden="1">
      <c r="A542" s="451" t="s">
        <v>24</v>
      </c>
      <c r="B542" s="452" t="s">
        <v>139</v>
      </c>
      <c r="C542" s="453" t="s">
        <v>23</v>
      </c>
      <c r="D542" s="573"/>
      <c r="E542" s="489"/>
      <c r="F542" s="490"/>
      <c r="G542" s="490"/>
      <c r="H542" s="490"/>
      <c r="I542" s="490"/>
      <c r="J542" s="491"/>
    </row>
    <row r="543" spans="1:10" ht="34.5" hidden="1">
      <c r="A543" s="451" t="s">
        <v>25</v>
      </c>
      <c r="B543" s="452" t="s">
        <v>153</v>
      </c>
      <c r="C543" s="453" t="s">
        <v>16</v>
      </c>
      <c r="D543" s="574">
        <v>0.0207</v>
      </c>
      <c r="E543" s="575">
        <v>0.0203</v>
      </c>
      <c r="F543" s="576"/>
      <c r="G543" s="576"/>
      <c r="H543" s="576"/>
      <c r="I543" s="576"/>
      <c r="J543" s="577">
        <v>0.0207</v>
      </c>
    </row>
    <row r="544" spans="1:10" ht="18.75" hidden="1">
      <c r="A544" s="451" t="s">
        <v>26</v>
      </c>
      <c r="B544" s="452" t="s">
        <v>154</v>
      </c>
      <c r="C544" s="453"/>
      <c r="D544" s="489"/>
      <c r="E544" s="489"/>
      <c r="F544" s="490"/>
      <c r="G544" s="490"/>
      <c r="H544" s="490"/>
      <c r="I544" s="490"/>
      <c r="J544" s="491"/>
    </row>
    <row r="545" spans="1:10" ht="34.5" hidden="1">
      <c r="A545" s="451" t="s">
        <v>27</v>
      </c>
      <c r="B545" s="452" t="s">
        <v>140</v>
      </c>
      <c r="C545" s="453" t="s">
        <v>21</v>
      </c>
      <c r="D545" s="489"/>
      <c r="E545" s="489"/>
      <c r="F545" s="490"/>
      <c r="G545" s="490"/>
      <c r="H545" s="490"/>
      <c r="I545" s="490"/>
      <c r="J545" s="491"/>
    </row>
    <row r="546" spans="1:10" ht="15.75" hidden="1">
      <c r="A546" s="451" t="s">
        <v>28</v>
      </c>
      <c r="B546" s="452" t="s">
        <v>29</v>
      </c>
      <c r="C546" s="453" t="s">
        <v>6</v>
      </c>
      <c r="D546" s="489">
        <v>30103.465893179935</v>
      </c>
      <c r="E546" s="489">
        <v>32840.51</v>
      </c>
      <c r="F546" s="490"/>
      <c r="G546" s="490"/>
      <c r="H546" s="490"/>
      <c r="I546" s="490"/>
      <c r="J546" s="491">
        <v>36666.07229589844</v>
      </c>
    </row>
    <row r="547" spans="1:10" ht="50.25" hidden="1">
      <c r="A547" s="451" t="s">
        <v>30</v>
      </c>
      <c r="B547" s="452" t="s">
        <v>155</v>
      </c>
      <c r="C547" s="453" t="s">
        <v>6</v>
      </c>
      <c r="D547" s="489">
        <v>18277.975893179937</v>
      </c>
      <c r="E547" s="489">
        <v>21410.31</v>
      </c>
      <c r="F547" s="490"/>
      <c r="G547" s="490"/>
      <c r="H547" s="490"/>
      <c r="I547" s="490"/>
      <c r="J547" s="491">
        <v>22199.067125996095</v>
      </c>
    </row>
    <row r="548" spans="1:10" ht="15.75" hidden="1">
      <c r="A548" s="451"/>
      <c r="B548" s="452" t="s">
        <v>60</v>
      </c>
      <c r="C548" s="453"/>
      <c r="D548" s="489"/>
      <c r="E548" s="489"/>
      <c r="F548" s="490"/>
      <c r="G548" s="490"/>
      <c r="H548" s="490"/>
      <c r="I548" s="490"/>
      <c r="J548" s="491"/>
    </row>
    <row r="549" spans="1:10" ht="15.75" hidden="1">
      <c r="A549" s="451"/>
      <c r="B549" s="452" t="s">
        <v>31</v>
      </c>
      <c r="C549" s="453"/>
      <c r="D549" s="489">
        <v>7567.1</v>
      </c>
      <c r="E549" s="489">
        <v>8435.82</v>
      </c>
      <c r="F549" s="490"/>
      <c r="G549" s="490"/>
      <c r="H549" s="490"/>
      <c r="I549" s="490"/>
      <c r="J549" s="491">
        <v>8746.591639975035</v>
      </c>
    </row>
    <row r="550" spans="1:10" ht="15.75" hidden="1">
      <c r="A550" s="451"/>
      <c r="B550" s="452" t="s">
        <v>32</v>
      </c>
      <c r="C550" s="453"/>
      <c r="D550" s="489">
        <v>822.04</v>
      </c>
      <c r="E550" s="489">
        <v>1436.52</v>
      </c>
      <c r="F550" s="490"/>
      <c r="G550" s="490"/>
      <c r="H550" s="490"/>
      <c r="I550" s="490"/>
      <c r="J550" s="491">
        <v>1489.4398822930912</v>
      </c>
    </row>
    <row r="551" spans="1:10" ht="15.75" hidden="1">
      <c r="A551" s="451"/>
      <c r="B551" s="452" t="s">
        <v>33</v>
      </c>
      <c r="C551" s="453"/>
      <c r="D551" s="489">
        <v>4848.37589317994</v>
      </c>
      <c r="E551" s="489">
        <v>7472.27</v>
      </c>
      <c r="F551" s="490"/>
      <c r="G551" s="490"/>
      <c r="H551" s="490"/>
      <c r="I551" s="490"/>
      <c r="J551" s="491">
        <v>7747.550982908006</v>
      </c>
    </row>
    <row r="552" spans="1:10" ht="18.75" hidden="1">
      <c r="A552" s="451" t="s">
        <v>34</v>
      </c>
      <c r="B552" s="452" t="s">
        <v>142</v>
      </c>
      <c r="C552" s="453" t="s">
        <v>6</v>
      </c>
      <c r="D552" s="489">
        <v>11825.49</v>
      </c>
      <c r="E552" s="489">
        <v>16608.25</v>
      </c>
      <c r="F552" s="490"/>
      <c r="G552" s="490"/>
      <c r="H552" s="490"/>
      <c r="I552" s="490"/>
      <c r="J552" s="491">
        <v>16524.712956722404</v>
      </c>
    </row>
    <row r="553" spans="1:10" ht="31.5" hidden="1">
      <c r="A553" s="451" t="s">
        <v>35</v>
      </c>
      <c r="B553" s="452" t="s">
        <v>61</v>
      </c>
      <c r="C553" s="453" t="s">
        <v>6</v>
      </c>
      <c r="D553" s="489">
        <v>0</v>
      </c>
      <c r="E553" s="489">
        <v>-5178.05</v>
      </c>
      <c r="F553" s="490"/>
      <c r="G553" s="490"/>
      <c r="H553" s="490"/>
      <c r="I553" s="490"/>
      <c r="J553" s="491">
        <v>-2057.7077868200577</v>
      </c>
    </row>
    <row r="554" spans="1:10" ht="31.5" hidden="1">
      <c r="A554" s="451" t="s">
        <v>36</v>
      </c>
      <c r="B554" s="452" t="s">
        <v>64</v>
      </c>
      <c r="C554" s="453" t="s">
        <v>6</v>
      </c>
      <c r="D554" s="489"/>
      <c r="E554" s="489"/>
      <c r="F554" s="490"/>
      <c r="G554" s="490"/>
      <c r="H554" s="490"/>
      <c r="I554" s="490"/>
      <c r="J554" s="491"/>
    </row>
    <row r="555" spans="1:10" ht="15.75" hidden="1">
      <c r="A555" s="451" t="s">
        <v>37</v>
      </c>
      <c r="B555" s="452" t="s">
        <v>38</v>
      </c>
      <c r="C555" s="453"/>
      <c r="D555" s="489"/>
      <c r="E555" s="489"/>
      <c r="F555" s="490"/>
      <c r="G555" s="490"/>
      <c r="H555" s="490"/>
      <c r="I555" s="490"/>
      <c r="J555" s="491"/>
    </row>
    <row r="556" spans="1:10" ht="15.75" hidden="1">
      <c r="A556" s="451"/>
      <c r="B556" s="462" t="s">
        <v>39</v>
      </c>
      <c r="C556" s="453"/>
      <c r="D556" s="489"/>
      <c r="E556" s="489"/>
      <c r="F556" s="490"/>
      <c r="G556" s="490"/>
      <c r="H556" s="490"/>
      <c r="I556" s="490"/>
      <c r="J556" s="491"/>
    </row>
    <row r="557" spans="1:10" ht="18.75" hidden="1">
      <c r="A557" s="451"/>
      <c r="B557" s="452" t="s">
        <v>143</v>
      </c>
      <c r="C557" s="453" t="s">
        <v>40</v>
      </c>
      <c r="D557" s="489">
        <v>990.76</v>
      </c>
      <c r="E557" s="489">
        <v>1209.5</v>
      </c>
      <c r="F557" s="490"/>
      <c r="G557" s="490"/>
      <c r="H557" s="490"/>
      <c r="I557" s="490"/>
      <c r="J557" s="491">
        <v>1209.503</v>
      </c>
    </row>
    <row r="558" spans="1:10" ht="18.75" hidden="1">
      <c r="A558" s="451"/>
      <c r="B558" s="452" t="s">
        <v>144</v>
      </c>
      <c r="C558" s="453" t="s">
        <v>41</v>
      </c>
      <c r="D558" s="489">
        <v>30.384216049477104</v>
      </c>
      <c r="E558" s="489">
        <v>27.152137246796197</v>
      </c>
      <c r="F558" s="490"/>
      <c r="G558" s="490"/>
      <c r="H558" s="490"/>
      <c r="I558" s="490"/>
      <c r="J558" s="491">
        <v>30.31499078208028</v>
      </c>
    </row>
    <row r="559" spans="1:10" ht="15.75" hidden="1">
      <c r="A559" s="451" t="s">
        <v>42</v>
      </c>
      <c r="B559" s="452" t="s">
        <v>43</v>
      </c>
      <c r="C559" s="453"/>
      <c r="D559" s="489"/>
      <c r="E559" s="489"/>
      <c r="F559" s="490"/>
      <c r="G559" s="490"/>
      <c r="H559" s="490"/>
      <c r="I559" s="490"/>
      <c r="J559" s="491"/>
    </row>
    <row r="560" spans="1:10" ht="15.75" hidden="1">
      <c r="A560" s="451" t="s">
        <v>44</v>
      </c>
      <c r="B560" s="452" t="s">
        <v>45</v>
      </c>
      <c r="C560" s="453" t="s">
        <v>46</v>
      </c>
      <c r="D560" s="489">
        <v>13.96</v>
      </c>
      <c r="E560" s="489">
        <v>26.78</v>
      </c>
      <c r="F560" s="490"/>
      <c r="G560" s="490"/>
      <c r="H560" s="490"/>
      <c r="I560" s="490"/>
      <c r="J560" s="491">
        <v>25.08</v>
      </c>
    </row>
    <row r="561" spans="1:10" ht="34.5" customHeight="1" hidden="1">
      <c r="A561" s="451" t="s">
        <v>47</v>
      </c>
      <c r="B561" s="452" t="s">
        <v>48</v>
      </c>
      <c r="C561" s="453" t="s">
        <v>62</v>
      </c>
      <c r="D561" s="489">
        <v>45.17132282712512</v>
      </c>
      <c r="E561" s="489">
        <v>26.250373412994772</v>
      </c>
      <c r="F561" s="490"/>
      <c r="G561" s="490"/>
      <c r="H561" s="490"/>
      <c r="I561" s="490"/>
      <c r="J561" s="491">
        <v>29.062306087104716</v>
      </c>
    </row>
    <row r="562" spans="1:10" ht="15.75" hidden="1">
      <c r="A562" s="451" t="s">
        <v>49</v>
      </c>
      <c r="B562" s="452" t="s">
        <v>50</v>
      </c>
      <c r="C562" s="453"/>
      <c r="D562" s="489"/>
      <c r="E562" s="489"/>
      <c r="F562" s="490"/>
      <c r="G562" s="490"/>
      <c r="H562" s="490"/>
      <c r="I562" s="490"/>
      <c r="J562" s="491"/>
    </row>
    <row r="563" spans="1:10" ht="15.75" hidden="1">
      <c r="A563" s="451"/>
      <c r="B563" s="462" t="s">
        <v>39</v>
      </c>
      <c r="C563" s="453"/>
      <c r="D563" s="489"/>
      <c r="E563" s="489"/>
      <c r="F563" s="490"/>
      <c r="G563" s="490"/>
      <c r="H563" s="490"/>
      <c r="I563" s="490"/>
      <c r="J563" s="491"/>
    </row>
    <row r="564" spans="1:10" ht="15.75" hidden="1">
      <c r="A564" s="451"/>
      <c r="B564" s="452" t="s">
        <v>51</v>
      </c>
      <c r="C564" s="453" t="s">
        <v>6</v>
      </c>
      <c r="D564" s="489">
        <v>1000</v>
      </c>
      <c r="E564" s="489">
        <v>1000</v>
      </c>
      <c r="F564" s="490"/>
      <c r="G564" s="490"/>
      <c r="H564" s="490"/>
      <c r="I564" s="490"/>
      <c r="J564" s="491">
        <v>1000</v>
      </c>
    </row>
    <row r="565" spans="1:10" ht="16.5" hidden="1" thickBot="1">
      <c r="A565" s="468"/>
      <c r="B565" s="469" t="s">
        <v>52</v>
      </c>
      <c r="C565" s="470" t="s">
        <v>6</v>
      </c>
      <c r="D565" s="578"/>
      <c r="E565" s="578"/>
      <c r="F565" s="579"/>
      <c r="G565" s="579"/>
      <c r="H565" s="579"/>
      <c r="I565" s="579"/>
      <c r="J565" s="580"/>
    </row>
    <row r="566" spans="1:10" ht="21" hidden="1" thickBot="1">
      <c r="A566" s="814" t="s">
        <v>356</v>
      </c>
      <c r="B566" s="815"/>
      <c r="C566" s="815"/>
      <c r="D566" s="815"/>
      <c r="E566" s="815"/>
      <c r="F566" s="815"/>
      <c r="G566" s="815"/>
      <c r="H566" s="815"/>
      <c r="I566" s="815"/>
      <c r="J566" s="816"/>
    </row>
    <row r="567" spans="1:10" ht="79.5" hidden="1" thickBot="1">
      <c r="A567" s="441" t="s">
        <v>53</v>
      </c>
      <c r="B567" s="442" t="s">
        <v>0</v>
      </c>
      <c r="C567" s="442" t="s">
        <v>1</v>
      </c>
      <c r="D567" s="442" t="s">
        <v>55</v>
      </c>
      <c r="E567" s="442" t="s">
        <v>134</v>
      </c>
      <c r="F567" s="443"/>
      <c r="G567" s="443"/>
      <c r="H567" s="443"/>
      <c r="I567" s="443"/>
      <c r="J567" s="444" t="s">
        <v>54</v>
      </c>
    </row>
    <row r="568" spans="1:10" ht="16.5" hidden="1" thickBot="1">
      <c r="A568" s="441"/>
      <c r="B568" s="442"/>
      <c r="C568" s="442"/>
      <c r="D568" s="442">
        <v>2015</v>
      </c>
      <c r="E568" s="442">
        <v>2016</v>
      </c>
      <c r="F568" s="443"/>
      <c r="G568" s="443"/>
      <c r="H568" s="443"/>
      <c r="I568" s="443"/>
      <c r="J568" s="444">
        <v>2017</v>
      </c>
    </row>
    <row r="569" spans="1:10" ht="15.75" hidden="1">
      <c r="A569" s="445" t="s">
        <v>2</v>
      </c>
      <c r="B569" s="446" t="s">
        <v>3</v>
      </c>
      <c r="C569" s="447"/>
      <c r="D569" s="581"/>
      <c r="E569" s="581"/>
      <c r="F569" s="582"/>
      <c r="G569" s="582"/>
      <c r="H569" s="582"/>
      <c r="I569" s="582"/>
      <c r="J569" s="583"/>
    </row>
    <row r="570" spans="1:10" ht="15.75" hidden="1">
      <c r="A570" s="451" t="s">
        <v>4</v>
      </c>
      <c r="B570" s="452" t="s">
        <v>5</v>
      </c>
      <c r="C570" s="453" t="s">
        <v>6</v>
      </c>
      <c r="D570" s="480">
        <v>19320724</v>
      </c>
      <c r="E570" s="480">
        <v>21186779</v>
      </c>
      <c r="F570" s="481"/>
      <c r="G570" s="481"/>
      <c r="H570" s="481"/>
      <c r="I570" s="481"/>
      <c r="J570" s="482">
        <v>21186779</v>
      </c>
    </row>
    <row r="571" spans="1:10" ht="15.75" hidden="1">
      <c r="A571" s="451" t="s">
        <v>7</v>
      </c>
      <c r="B571" s="452" t="s">
        <v>8</v>
      </c>
      <c r="C571" s="453" t="s">
        <v>6</v>
      </c>
      <c r="D571" s="480">
        <v>-125009</v>
      </c>
      <c r="E571" s="480">
        <v>-577015</v>
      </c>
      <c r="F571" s="481"/>
      <c r="G571" s="481"/>
      <c r="H571" s="481"/>
      <c r="I571" s="481"/>
      <c r="J571" s="482">
        <v>-577015</v>
      </c>
    </row>
    <row r="572" spans="1:10" ht="15.75" hidden="1">
      <c r="A572" s="451" t="s">
        <v>9</v>
      </c>
      <c r="B572" s="452" t="s">
        <v>10</v>
      </c>
      <c r="C572" s="453" t="s">
        <v>6</v>
      </c>
      <c r="D572" s="480">
        <v>489095</v>
      </c>
      <c r="E572" s="480">
        <v>30582</v>
      </c>
      <c r="F572" s="481"/>
      <c r="G572" s="481"/>
      <c r="H572" s="481"/>
      <c r="I572" s="481"/>
      <c r="J572" s="482">
        <v>30582</v>
      </c>
    </row>
    <row r="573" spans="1:10" ht="15.75" hidden="1">
      <c r="A573" s="451" t="s">
        <v>11</v>
      </c>
      <c r="B573" s="452" t="s">
        <v>12</v>
      </c>
      <c r="C573" s="453" t="s">
        <v>6</v>
      </c>
      <c r="D573" s="480">
        <v>154125</v>
      </c>
      <c r="E573" s="480">
        <v>-283437</v>
      </c>
      <c r="F573" s="481"/>
      <c r="G573" s="481"/>
      <c r="H573" s="481"/>
      <c r="I573" s="481"/>
      <c r="J573" s="482">
        <v>-283437</v>
      </c>
    </row>
    <row r="574" spans="1:10" ht="15.75" hidden="1">
      <c r="A574" s="451" t="s">
        <v>13</v>
      </c>
      <c r="B574" s="452" t="s">
        <v>14</v>
      </c>
      <c r="C574" s="453"/>
      <c r="D574" s="480"/>
      <c r="E574" s="480"/>
      <c r="F574" s="481"/>
      <c r="G574" s="481"/>
      <c r="H574" s="481"/>
      <c r="I574" s="481"/>
      <c r="J574" s="482"/>
    </row>
    <row r="575" spans="1:10" ht="47.25" hidden="1">
      <c r="A575" s="451" t="s">
        <v>15</v>
      </c>
      <c r="B575" s="452" t="s">
        <v>59</v>
      </c>
      <c r="C575" s="453" t="s">
        <v>16</v>
      </c>
      <c r="D575" s="480">
        <v>-0.6470202669423776</v>
      </c>
      <c r="E575" s="480"/>
      <c r="F575" s="481"/>
      <c r="G575" s="481"/>
      <c r="H575" s="481"/>
      <c r="I575" s="481"/>
      <c r="J575" s="482"/>
    </row>
    <row r="576" spans="1:10" ht="31.5" hidden="1">
      <c r="A576" s="451" t="s">
        <v>17</v>
      </c>
      <c r="B576" s="452" t="s">
        <v>58</v>
      </c>
      <c r="C576" s="453"/>
      <c r="D576" s="489"/>
      <c r="E576" s="489"/>
      <c r="F576" s="490"/>
      <c r="G576" s="490"/>
      <c r="H576" s="490"/>
      <c r="I576" s="490"/>
      <c r="J576" s="491"/>
    </row>
    <row r="577" spans="1:10" ht="18.75" hidden="1">
      <c r="A577" s="451" t="s">
        <v>18</v>
      </c>
      <c r="B577" s="452" t="s">
        <v>135</v>
      </c>
      <c r="C577" s="453" t="s">
        <v>19</v>
      </c>
      <c r="D577" s="489"/>
      <c r="E577" s="489"/>
      <c r="F577" s="490"/>
      <c r="G577" s="490"/>
      <c r="H577" s="490"/>
      <c r="I577" s="490"/>
      <c r="J577" s="491"/>
    </row>
    <row r="578" spans="1:10" ht="18.75" hidden="1">
      <c r="A578" s="451" t="s">
        <v>20</v>
      </c>
      <c r="B578" s="452" t="s">
        <v>136</v>
      </c>
      <c r="C578" s="453" t="s">
        <v>21</v>
      </c>
      <c r="D578" s="489"/>
      <c r="E578" s="489"/>
      <c r="F578" s="490"/>
      <c r="G578" s="490"/>
      <c r="H578" s="490"/>
      <c r="I578" s="490"/>
      <c r="J578" s="491"/>
    </row>
    <row r="579" spans="1:10" ht="18.75" hidden="1">
      <c r="A579" s="457" t="s">
        <v>22</v>
      </c>
      <c r="B579" s="458" t="s">
        <v>137</v>
      </c>
      <c r="C579" s="459" t="s">
        <v>19</v>
      </c>
      <c r="D579" s="486">
        <v>2.9047</v>
      </c>
      <c r="E579" s="486">
        <v>3.503</v>
      </c>
      <c r="F579" s="487"/>
      <c r="G579" s="487"/>
      <c r="H579" s="487"/>
      <c r="I579" s="487"/>
      <c r="J579" s="488">
        <v>2.6403603556173634</v>
      </c>
    </row>
    <row r="580" spans="1:10" ht="31.5" hidden="1">
      <c r="A580" s="451" t="s">
        <v>187</v>
      </c>
      <c r="B580" s="452" t="s">
        <v>222</v>
      </c>
      <c r="C580" s="464" t="s">
        <v>57</v>
      </c>
      <c r="D580" s="454">
        <v>17812</v>
      </c>
      <c r="E580" s="454">
        <v>18712.000000000004</v>
      </c>
      <c r="F580" s="455"/>
      <c r="G580" s="455"/>
      <c r="H580" s="455"/>
      <c r="I580" s="455"/>
      <c r="J580" s="456">
        <v>19018</v>
      </c>
    </row>
    <row r="581" spans="1:10" ht="18.75" hidden="1">
      <c r="A581" s="451" t="s">
        <v>24</v>
      </c>
      <c r="B581" s="452" t="s">
        <v>139</v>
      </c>
      <c r="C581" s="453" t="s">
        <v>23</v>
      </c>
      <c r="D581" s="489"/>
      <c r="E581" s="489"/>
      <c r="F581" s="490"/>
      <c r="G581" s="490"/>
      <c r="H581" s="490"/>
      <c r="I581" s="490"/>
      <c r="J581" s="491"/>
    </row>
    <row r="582" spans="1:10" ht="34.5" hidden="1">
      <c r="A582" s="451" t="s">
        <v>25</v>
      </c>
      <c r="B582" s="452" t="s">
        <v>153</v>
      </c>
      <c r="C582" s="453" t="s">
        <v>16</v>
      </c>
      <c r="D582" s="575">
        <v>0.0185144368525457</v>
      </c>
      <c r="E582" s="575">
        <v>0.0242</v>
      </c>
      <c r="F582" s="576"/>
      <c r="G582" s="576"/>
      <c r="H582" s="576"/>
      <c r="I582" s="576"/>
      <c r="J582" s="577">
        <v>0.018</v>
      </c>
    </row>
    <row r="583" spans="1:10" ht="18.75" hidden="1">
      <c r="A583" s="451" t="s">
        <v>26</v>
      </c>
      <c r="B583" s="452" t="s">
        <v>154</v>
      </c>
      <c r="C583" s="453"/>
      <c r="D583" s="489"/>
      <c r="E583" s="489"/>
      <c r="F583" s="490"/>
      <c r="G583" s="490"/>
      <c r="H583" s="490"/>
      <c r="I583" s="490"/>
      <c r="J583" s="491"/>
    </row>
    <row r="584" spans="1:10" ht="34.5" hidden="1">
      <c r="A584" s="451" t="s">
        <v>27</v>
      </c>
      <c r="B584" s="452" t="s">
        <v>140</v>
      </c>
      <c r="C584" s="453" t="s">
        <v>21</v>
      </c>
      <c r="D584" s="489"/>
      <c r="E584" s="489"/>
      <c r="F584" s="490"/>
      <c r="G584" s="490"/>
      <c r="H584" s="490"/>
      <c r="I584" s="490"/>
      <c r="J584" s="491"/>
    </row>
    <row r="585" spans="1:10" ht="15.75" hidden="1">
      <c r="A585" s="451" t="s">
        <v>28</v>
      </c>
      <c r="B585" s="452" t="s">
        <v>29</v>
      </c>
      <c r="C585" s="453" t="s">
        <v>6</v>
      </c>
      <c r="D585" s="489">
        <v>38330.594909741245</v>
      </c>
      <c r="E585" s="489">
        <v>44388.183731935096</v>
      </c>
      <c r="F585" s="490"/>
      <c r="G585" s="490"/>
      <c r="H585" s="490"/>
      <c r="I585" s="490"/>
      <c r="J585" s="491">
        <v>50414.876343505806</v>
      </c>
    </row>
    <row r="586" spans="1:10" ht="50.25" hidden="1">
      <c r="A586" s="451" t="s">
        <v>30</v>
      </c>
      <c r="B586" s="452" t="s">
        <v>155</v>
      </c>
      <c r="C586" s="453" t="s">
        <v>6</v>
      </c>
      <c r="D586" s="489">
        <v>15233.92100695563</v>
      </c>
      <c r="E586" s="489">
        <v>13006.791019604301</v>
      </c>
      <c r="F586" s="490"/>
      <c r="G586" s="490"/>
      <c r="H586" s="490"/>
      <c r="I586" s="490"/>
      <c r="J586" s="491">
        <v>13742.948809732652</v>
      </c>
    </row>
    <row r="587" spans="1:10" ht="15.75" hidden="1">
      <c r="A587" s="451"/>
      <c r="B587" s="452" t="s">
        <v>60</v>
      </c>
      <c r="C587" s="453"/>
      <c r="D587" s="489"/>
      <c r="E587" s="489"/>
      <c r="F587" s="490"/>
      <c r="G587" s="490"/>
      <c r="H587" s="490"/>
      <c r="I587" s="490"/>
      <c r="J587" s="491"/>
    </row>
    <row r="588" spans="1:10" ht="15.75" hidden="1">
      <c r="A588" s="451"/>
      <c r="B588" s="452" t="s">
        <v>31</v>
      </c>
      <c r="C588" s="453"/>
      <c r="D588" s="489">
        <v>8375.124323919601</v>
      </c>
      <c r="E588" s="489">
        <v>5822.079246848833</v>
      </c>
      <c r="F588" s="490"/>
      <c r="G588" s="490"/>
      <c r="H588" s="490"/>
      <c r="I588" s="490"/>
      <c r="J588" s="491">
        <v>6151.599447298504</v>
      </c>
    </row>
    <row r="589" spans="1:10" ht="15.75" hidden="1">
      <c r="A589" s="451"/>
      <c r="B589" s="452" t="s">
        <v>32</v>
      </c>
      <c r="C589" s="453"/>
      <c r="D589" s="489">
        <v>0</v>
      </c>
      <c r="E589" s="489">
        <v>0</v>
      </c>
      <c r="F589" s="490"/>
      <c r="G589" s="490"/>
      <c r="H589" s="490"/>
      <c r="I589" s="490"/>
      <c r="J589" s="491">
        <v>0</v>
      </c>
    </row>
    <row r="590" spans="1:10" ht="15.75" hidden="1">
      <c r="A590" s="451"/>
      <c r="B590" s="452" t="s">
        <v>33</v>
      </c>
      <c r="C590" s="453"/>
      <c r="D590" s="489">
        <v>2615.72542544308</v>
      </c>
      <c r="E590" s="489">
        <v>3969.456047323478</v>
      </c>
      <c r="F590" s="490"/>
      <c r="G590" s="490"/>
      <c r="H590" s="490"/>
      <c r="I590" s="490"/>
      <c r="J590" s="491">
        <v>4194.117813929048</v>
      </c>
    </row>
    <row r="591" spans="1:10" ht="18.75" hidden="1">
      <c r="A591" s="451" t="s">
        <v>34</v>
      </c>
      <c r="B591" s="452" t="s">
        <v>142</v>
      </c>
      <c r="C591" s="453" t="s">
        <v>6</v>
      </c>
      <c r="D591" s="489">
        <v>23096.673902785617</v>
      </c>
      <c r="E591" s="489">
        <v>26178.63271233079</v>
      </c>
      <c r="F591" s="490"/>
      <c r="G591" s="490"/>
      <c r="H591" s="490"/>
      <c r="I591" s="490"/>
      <c r="J591" s="491">
        <v>23911.343348809467</v>
      </c>
    </row>
    <row r="592" spans="1:10" ht="31.5" hidden="1">
      <c r="A592" s="451" t="s">
        <v>35</v>
      </c>
      <c r="B592" s="452" t="s">
        <v>61</v>
      </c>
      <c r="C592" s="453" t="s">
        <v>6</v>
      </c>
      <c r="D592" s="489">
        <v>0</v>
      </c>
      <c r="E592" s="489">
        <v>5202.76</v>
      </c>
      <c r="F592" s="490"/>
      <c r="G592" s="490"/>
      <c r="H592" s="490"/>
      <c r="I592" s="490"/>
      <c r="J592" s="491">
        <v>12760.584184963684</v>
      </c>
    </row>
    <row r="593" spans="1:10" ht="31.5" hidden="1">
      <c r="A593" s="451" t="s">
        <v>36</v>
      </c>
      <c r="B593" s="452" t="s">
        <v>64</v>
      </c>
      <c r="C593" s="453" t="s">
        <v>6</v>
      </c>
      <c r="D593" s="489"/>
      <c r="E593" s="489"/>
      <c r="F593" s="490"/>
      <c r="G593" s="490"/>
      <c r="H593" s="490"/>
      <c r="I593" s="490"/>
      <c r="J593" s="491"/>
    </row>
    <row r="594" spans="1:10" ht="15.75" hidden="1">
      <c r="A594" s="451" t="s">
        <v>37</v>
      </c>
      <c r="B594" s="452" t="s">
        <v>38</v>
      </c>
      <c r="C594" s="453"/>
      <c r="D594" s="489"/>
      <c r="E594" s="489"/>
      <c r="F594" s="490"/>
      <c r="G594" s="490"/>
      <c r="H594" s="490"/>
      <c r="I594" s="490"/>
      <c r="J594" s="491"/>
    </row>
    <row r="595" spans="1:10" ht="15.75" hidden="1">
      <c r="A595" s="451"/>
      <c r="B595" s="462" t="s">
        <v>39</v>
      </c>
      <c r="C595" s="453"/>
      <c r="D595" s="489"/>
      <c r="E595" s="489"/>
      <c r="F595" s="490"/>
      <c r="G595" s="490"/>
      <c r="H595" s="490"/>
      <c r="I595" s="490"/>
      <c r="J595" s="491"/>
    </row>
    <row r="596" spans="1:10" ht="18.75" hidden="1">
      <c r="A596" s="451"/>
      <c r="B596" s="452" t="s">
        <v>143</v>
      </c>
      <c r="C596" s="453" t="s">
        <v>40</v>
      </c>
      <c r="D596" s="489">
        <v>445.552</v>
      </c>
      <c r="E596" s="489">
        <v>445.55</v>
      </c>
      <c r="F596" s="490"/>
      <c r="G596" s="490"/>
      <c r="H596" s="490"/>
      <c r="I596" s="490"/>
      <c r="J596" s="491">
        <v>445.55</v>
      </c>
    </row>
    <row r="597" spans="1:10" ht="18.75" hidden="1">
      <c r="A597" s="451"/>
      <c r="B597" s="452" t="s">
        <v>144</v>
      </c>
      <c r="C597" s="453" t="s">
        <v>41</v>
      </c>
      <c r="D597" s="489">
        <v>86.02945314966883</v>
      </c>
      <c r="E597" s="489">
        <v>99.62559472996318</v>
      </c>
      <c r="F597" s="490"/>
      <c r="G597" s="490"/>
      <c r="H597" s="490"/>
      <c r="I597" s="490"/>
      <c r="J597" s="491">
        <v>113.15200615757111</v>
      </c>
    </row>
    <row r="598" spans="1:10" ht="15.75" hidden="1">
      <c r="A598" s="451" t="s">
        <v>42</v>
      </c>
      <c r="B598" s="452" t="s">
        <v>43</v>
      </c>
      <c r="C598" s="453"/>
      <c r="D598" s="489"/>
      <c r="E598" s="489"/>
      <c r="F598" s="490"/>
      <c r="G598" s="490"/>
      <c r="H598" s="490"/>
      <c r="I598" s="490"/>
      <c r="J598" s="491"/>
    </row>
    <row r="599" spans="1:10" ht="15.75" hidden="1">
      <c r="A599" s="451" t="s">
        <v>44</v>
      </c>
      <c r="B599" s="452" t="s">
        <v>45</v>
      </c>
      <c r="C599" s="453" t="s">
        <v>46</v>
      </c>
      <c r="D599" s="489">
        <v>14.97</v>
      </c>
      <c r="E599" s="489">
        <v>18.400000000000002</v>
      </c>
      <c r="F599" s="490"/>
      <c r="G599" s="490"/>
      <c r="H599" s="490"/>
      <c r="I599" s="490"/>
      <c r="J599" s="491">
        <v>18.89142743617761</v>
      </c>
    </row>
    <row r="600" spans="1:10" ht="31.5" hidden="1">
      <c r="A600" s="451" t="s">
        <v>47</v>
      </c>
      <c r="B600" s="452" t="s">
        <v>48</v>
      </c>
      <c r="C600" s="453" t="s">
        <v>62</v>
      </c>
      <c r="D600" s="489">
        <v>46.62171189</v>
      </c>
      <c r="E600" s="489">
        <v>26.368112531018262</v>
      </c>
      <c r="F600" s="490"/>
      <c r="G600" s="490"/>
      <c r="H600" s="490"/>
      <c r="I600" s="490"/>
      <c r="J600" s="491">
        <v>27.135762451341726</v>
      </c>
    </row>
    <row r="601" spans="1:10" ht="15.75" hidden="1">
      <c r="A601" s="451" t="s">
        <v>49</v>
      </c>
      <c r="B601" s="452" t="s">
        <v>50</v>
      </c>
      <c r="C601" s="453"/>
      <c r="D601" s="489"/>
      <c r="E601" s="489"/>
      <c r="F601" s="490"/>
      <c r="G601" s="490"/>
      <c r="H601" s="490"/>
      <c r="I601" s="490"/>
      <c r="J601" s="491"/>
    </row>
    <row r="602" spans="1:10" ht="15.75" hidden="1">
      <c r="A602" s="451"/>
      <c r="B602" s="462" t="s">
        <v>39</v>
      </c>
      <c r="C602" s="453"/>
      <c r="D602" s="489"/>
      <c r="E602" s="489"/>
      <c r="F602" s="490"/>
      <c r="G602" s="490"/>
      <c r="H602" s="490"/>
      <c r="I602" s="490"/>
      <c r="J602" s="491"/>
    </row>
    <row r="603" spans="1:10" ht="15.75" hidden="1">
      <c r="A603" s="451"/>
      <c r="B603" s="452" t="s">
        <v>51</v>
      </c>
      <c r="C603" s="453" t="s">
        <v>6</v>
      </c>
      <c r="D603" s="489">
        <v>1000</v>
      </c>
      <c r="E603" s="489">
        <v>1000</v>
      </c>
      <c r="F603" s="490"/>
      <c r="G603" s="490"/>
      <c r="H603" s="490"/>
      <c r="I603" s="490"/>
      <c r="J603" s="491">
        <v>1000</v>
      </c>
    </row>
    <row r="604" spans="1:10" ht="16.5" hidden="1" thickBot="1">
      <c r="A604" s="468"/>
      <c r="B604" s="469" t="s">
        <v>52</v>
      </c>
      <c r="C604" s="470" t="s">
        <v>6</v>
      </c>
      <c r="D604" s="578"/>
      <c r="E604" s="578"/>
      <c r="F604" s="579"/>
      <c r="G604" s="579"/>
      <c r="H604" s="579"/>
      <c r="I604" s="579"/>
      <c r="J604" s="580"/>
    </row>
    <row r="605" spans="1:10" ht="21" hidden="1" thickBot="1">
      <c r="A605" s="814" t="s">
        <v>357</v>
      </c>
      <c r="B605" s="815"/>
      <c r="C605" s="815"/>
      <c r="D605" s="815"/>
      <c r="E605" s="815"/>
      <c r="F605" s="815"/>
      <c r="G605" s="815"/>
      <c r="H605" s="815"/>
      <c r="I605" s="815"/>
      <c r="J605" s="816"/>
    </row>
    <row r="606" spans="1:10" ht="79.5" hidden="1" thickBot="1">
      <c r="A606" s="441" t="s">
        <v>53</v>
      </c>
      <c r="B606" s="442" t="s">
        <v>0</v>
      </c>
      <c r="C606" s="442" t="s">
        <v>1</v>
      </c>
      <c r="D606" s="442" t="s">
        <v>55</v>
      </c>
      <c r="E606" s="442" t="s">
        <v>134</v>
      </c>
      <c r="F606" s="443"/>
      <c r="G606" s="443"/>
      <c r="H606" s="443"/>
      <c r="I606" s="443"/>
      <c r="J606" s="444" t="s">
        <v>54</v>
      </c>
    </row>
    <row r="607" spans="1:10" ht="16.5" hidden="1" thickBot="1">
      <c r="A607" s="441"/>
      <c r="B607" s="442"/>
      <c r="C607" s="442"/>
      <c r="D607" s="442">
        <v>2015</v>
      </c>
      <c r="E607" s="442">
        <v>2016</v>
      </c>
      <c r="F607" s="443"/>
      <c r="G607" s="443"/>
      <c r="H607" s="443"/>
      <c r="I607" s="443"/>
      <c r="J607" s="444">
        <v>2017</v>
      </c>
    </row>
    <row r="608" spans="1:10" ht="15.75" hidden="1">
      <c r="A608" s="445" t="s">
        <v>2</v>
      </c>
      <c r="B608" s="446" t="s">
        <v>3</v>
      </c>
      <c r="C608" s="447"/>
      <c r="D608" s="581"/>
      <c r="E608" s="581"/>
      <c r="F608" s="582"/>
      <c r="G608" s="582"/>
      <c r="H608" s="582"/>
      <c r="I608" s="582"/>
      <c r="J608" s="583"/>
    </row>
    <row r="609" spans="1:10" ht="15.75" hidden="1">
      <c r="A609" s="451" t="s">
        <v>4</v>
      </c>
      <c r="B609" s="452" t="s">
        <v>5</v>
      </c>
      <c r="C609" s="453" t="s">
        <v>6</v>
      </c>
      <c r="D609" s="480">
        <v>19320724</v>
      </c>
      <c r="E609" s="480">
        <v>21186779</v>
      </c>
      <c r="F609" s="481"/>
      <c r="G609" s="481"/>
      <c r="H609" s="481"/>
      <c r="I609" s="481"/>
      <c r="J609" s="482">
        <v>21186779</v>
      </c>
    </row>
    <row r="610" spans="1:10" ht="15.75" hidden="1">
      <c r="A610" s="451" t="s">
        <v>7</v>
      </c>
      <c r="B610" s="452" t="s">
        <v>8</v>
      </c>
      <c r="C610" s="453" t="s">
        <v>6</v>
      </c>
      <c r="D610" s="480">
        <v>-125009</v>
      </c>
      <c r="E610" s="480">
        <v>-577015</v>
      </c>
      <c r="F610" s="481"/>
      <c r="G610" s="481"/>
      <c r="H610" s="481"/>
      <c r="I610" s="481"/>
      <c r="J610" s="482">
        <v>-577015</v>
      </c>
    </row>
    <row r="611" spans="1:10" ht="15.75" hidden="1">
      <c r="A611" s="451" t="s">
        <v>9</v>
      </c>
      <c r="B611" s="452" t="s">
        <v>10</v>
      </c>
      <c r="C611" s="453" t="s">
        <v>6</v>
      </c>
      <c r="D611" s="480">
        <v>489095</v>
      </c>
      <c r="E611" s="480">
        <v>30582</v>
      </c>
      <c r="F611" s="481"/>
      <c r="G611" s="481"/>
      <c r="H611" s="481"/>
      <c r="I611" s="481"/>
      <c r="J611" s="482">
        <v>30582</v>
      </c>
    </row>
    <row r="612" spans="1:10" ht="15.75" hidden="1">
      <c r="A612" s="451" t="s">
        <v>11</v>
      </c>
      <c r="B612" s="452" t="s">
        <v>12</v>
      </c>
      <c r="C612" s="453" t="s">
        <v>6</v>
      </c>
      <c r="D612" s="480">
        <v>154125</v>
      </c>
      <c r="E612" s="480">
        <v>-283437</v>
      </c>
      <c r="F612" s="481"/>
      <c r="G612" s="481"/>
      <c r="H612" s="481"/>
      <c r="I612" s="481"/>
      <c r="J612" s="482">
        <v>-283437</v>
      </c>
    </row>
    <row r="613" spans="1:10" ht="15.75" hidden="1">
      <c r="A613" s="451" t="s">
        <v>13</v>
      </c>
      <c r="B613" s="452" t="s">
        <v>14</v>
      </c>
      <c r="C613" s="453"/>
      <c r="D613" s="480"/>
      <c r="E613" s="480"/>
      <c r="F613" s="481"/>
      <c r="G613" s="481"/>
      <c r="H613" s="481"/>
      <c r="I613" s="481"/>
      <c r="J613" s="482"/>
    </row>
    <row r="614" spans="1:10" ht="47.25" hidden="1">
      <c r="A614" s="451" t="s">
        <v>15</v>
      </c>
      <c r="B614" s="452" t="s">
        <v>59</v>
      </c>
      <c r="C614" s="453" t="s">
        <v>16</v>
      </c>
      <c r="D614" s="480">
        <v>-0.6470202669423776</v>
      </c>
      <c r="E614" s="480"/>
      <c r="F614" s="481"/>
      <c r="G614" s="481"/>
      <c r="H614" s="481"/>
      <c r="I614" s="481"/>
      <c r="J614" s="482"/>
    </row>
    <row r="615" spans="1:10" ht="31.5" hidden="1">
      <c r="A615" s="451" t="s">
        <v>17</v>
      </c>
      <c r="B615" s="452" t="s">
        <v>58</v>
      </c>
      <c r="C615" s="453"/>
      <c r="D615" s="489"/>
      <c r="E615" s="489"/>
      <c r="F615" s="490"/>
      <c r="G615" s="490"/>
      <c r="H615" s="490"/>
      <c r="I615" s="490"/>
      <c r="J615" s="491"/>
    </row>
    <row r="616" spans="1:10" ht="18.75" hidden="1">
      <c r="A616" s="451" t="s">
        <v>18</v>
      </c>
      <c r="B616" s="452" t="s">
        <v>135</v>
      </c>
      <c r="C616" s="453" t="s">
        <v>19</v>
      </c>
      <c r="D616" s="489"/>
      <c r="E616" s="489"/>
      <c r="F616" s="490"/>
      <c r="G616" s="490"/>
      <c r="H616" s="490"/>
      <c r="I616" s="490"/>
      <c r="J616" s="491"/>
    </row>
    <row r="617" spans="1:10" ht="18.75" hidden="1">
      <c r="A617" s="451" t="s">
        <v>20</v>
      </c>
      <c r="B617" s="452" t="s">
        <v>136</v>
      </c>
      <c r="C617" s="453" t="s">
        <v>21</v>
      </c>
      <c r="D617" s="489"/>
      <c r="E617" s="489"/>
      <c r="F617" s="490"/>
      <c r="G617" s="490"/>
      <c r="H617" s="490"/>
      <c r="I617" s="490"/>
      <c r="J617" s="491"/>
    </row>
    <row r="618" spans="1:10" ht="18.75" hidden="1">
      <c r="A618" s="457" t="s">
        <v>22</v>
      </c>
      <c r="B618" s="458" t="s">
        <v>137</v>
      </c>
      <c r="C618" s="459" t="s">
        <v>19</v>
      </c>
      <c r="D618" s="486">
        <v>0</v>
      </c>
      <c r="E618" s="486">
        <v>3.751</v>
      </c>
      <c r="F618" s="487"/>
      <c r="G618" s="487"/>
      <c r="H618" s="487"/>
      <c r="I618" s="487"/>
      <c r="J618" s="488">
        <v>0.15777967859738906</v>
      </c>
    </row>
    <row r="619" spans="1:10" ht="34.5" hidden="1">
      <c r="A619" s="451" t="s">
        <v>56</v>
      </c>
      <c r="B619" s="452" t="s">
        <v>138</v>
      </c>
      <c r="C619" s="453" t="s">
        <v>57</v>
      </c>
      <c r="D619" s="454">
        <v>0</v>
      </c>
      <c r="E619" s="454">
        <v>19652</v>
      </c>
      <c r="F619" s="455"/>
      <c r="G619" s="455"/>
      <c r="H619" s="455"/>
      <c r="I619" s="455"/>
      <c r="J619" s="456">
        <v>1115.999999999998</v>
      </c>
    </row>
    <row r="620" spans="1:10" ht="18.75" hidden="1">
      <c r="A620" s="451" t="s">
        <v>24</v>
      </c>
      <c r="B620" s="452" t="s">
        <v>139</v>
      </c>
      <c r="C620" s="453" t="s">
        <v>23</v>
      </c>
      <c r="D620" s="489"/>
      <c r="E620" s="489"/>
      <c r="F620" s="490"/>
      <c r="G620" s="490"/>
      <c r="H620" s="490"/>
      <c r="I620" s="490"/>
      <c r="J620" s="491"/>
    </row>
    <row r="621" spans="1:10" ht="34.5" hidden="1">
      <c r="A621" s="451" t="s">
        <v>25</v>
      </c>
      <c r="B621" s="452" t="s">
        <v>153</v>
      </c>
      <c r="C621" s="453" t="s">
        <v>16</v>
      </c>
      <c r="D621" s="575">
        <v>0</v>
      </c>
      <c r="E621" s="575">
        <v>0.0242</v>
      </c>
      <c r="F621" s="576"/>
      <c r="G621" s="576"/>
      <c r="H621" s="576"/>
      <c r="I621" s="576"/>
      <c r="J621" s="577">
        <v>0.018</v>
      </c>
    </row>
    <row r="622" spans="1:10" ht="18.75" hidden="1">
      <c r="A622" s="451" t="s">
        <v>26</v>
      </c>
      <c r="B622" s="452" t="s">
        <v>154</v>
      </c>
      <c r="C622" s="453"/>
      <c r="D622" s="489"/>
      <c r="E622" s="489"/>
      <c r="F622" s="490"/>
      <c r="G622" s="490"/>
      <c r="H622" s="490"/>
      <c r="I622" s="490"/>
      <c r="J622" s="491"/>
    </row>
    <row r="623" spans="1:10" ht="34.5" hidden="1">
      <c r="A623" s="451" t="s">
        <v>27</v>
      </c>
      <c r="B623" s="452" t="s">
        <v>140</v>
      </c>
      <c r="C623" s="453" t="s">
        <v>21</v>
      </c>
      <c r="D623" s="489"/>
      <c r="E623" s="489"/>
      <c r="F623" s="490"/>
      <c r="G623" s="490"/>
      <c r="H623" s="490"/>
      <c r="I623" s="490"/>
      <c r="J623" s="491"/>
    </row>
    <row r="624" spans="1:10" ht="15.75" hidden="1">
      <c r="A624" s="451" t="s">
        <v>28</v>
      </c>
      <c r="B624" s="452" t="s">
        <v>29</v>
      </c>
      <c r="C624" s="453" t="s">
        <v>6</v>
      </c>
      <c r="D624" s="489">
        <v>0</v>
      </c>
      <c r="E624" s="489">
        <v>3027.174078889354</v>
      </c>
      <c r="F624" s="490"/>
      <c r="G624" s="490"/>
      <c r="H624" s="490"/>
      <c r="I624" s="490"/>
      <c r="J624" s="491">
        <v>2958.407929296054</v>
      </c>
    </row>
    <row r="625" spans="1:10" ht="50.25" hidden="1">
      <c r="A625" s="451" t="s">
        <v>30</v>
      </c>
      <c r="B625" s="452" t="s">
        <v>155</v>
      </c>
      <c r="C625" s="453" t="s">
        <v>6</v>
      </c>
      <c r="D625" s="489">
        <v>0</v>
      </c>
      <c r="E625" s="489">
        <v>1172.9612011394925</v>
      </c>
      <c r="F625" s="490"/>
      <c r="G625" s="490"/>
      <c r="H625" s="490"/>
      <c r="I625" s="490"/>
      <c r="J625" s="491">
        <v>806.4534058082662</v>
      </c>
    </row>
    <row r="626" spans="1:10" ht="15.75" hidden="1">
      <c r="A626" s="451"/>
      <c r="B626" s="452" t="s">
        <v>60</v>
      </c>
      <c r="C626" s="453"/>
      <c r="D626" s="489"/>
      <c r="E626" s="489"/>
      <c r="F626" s="490"/>
      <c r="G626" s="490"/>
      <c r="H626" s="490"/>
      <c r="I626" s="490"/>
      <c r="J626" s="491"/>
    </row>
    <row r="627" spans="1:10" ht="15.75" hidden="1">
      <c r="A627" s="451"/>
      <c r="B627" s="452" t="s">
        <v>31</v>
      </c>
      <c r="C627" s="453"/>
      <c r="D627" s="489">
        <v>0</v>
      </c>
      <c r="E627" s="489">
        <v>525.0390397001147</v>
      </c>
      <c r="F627" s="490"/>
      <c r="G627" s="490"/>
      <c r="H627" s="490"/>
      <c r="I627" s="490"/>
      <c r="J627" s="491">
        <v>360.9835410235101</v>
      </c>
    </row>
    <row r="628" spans="1:10" ht="15.75" hidden="1">
      <c r="A628" s="451"/>
      <c r="B628" s="452" t="s">
        <v>32</v>
      </c>
      <c r="C628" s="453"/>
      <c r="D628" s="489">
        <v>0</v>
      </c>
      <c r="E628" s="489">
        <v>0</v>
      </c>
      <c r="F628" s="490"/>
      <c r="G628" s="490"/>
      <c r="H628" s="490"/>
      <c r="I628" s="490"/>
      <c r="J628" s="491">
        <v>0</v>
      </c>
    </row>
    <row r="629" spans="1:10" ht="15.75" hidden="1">
      <c r="A629" s="451"/>
      <c r="B629" s="452" t="s">
        <v>33</v>
      </c>
      <c r="C629" s="453"/>
      <c r="D629" s="489">
        <v>0</v>
      </c>
      <c r="E629" s="489">
        <v>357.968227991151</v>
      </c>
      <c r="F629" s="490"/>
      <c r="G629" s="490"/>
      <c r="H629" s="490"/>
      <c r="I629" s="490"/>
      <c r="J629" s="491">
        <v>246.1160732119469</v>
      </c>
    </row>
    <row r="630" spans="1:10" ht="18.75" hidden="1">
      <c r="A630" s="451" t="s">
        <v>34</v>
      </c>
      <c r="B630" s="452" t="s">
        <v>142</v>
      </c>
      <c r="C630" s="453" t="s">
        <v>6</v>
      </c>
      <c r="D630" s="489">
        <v>0</v>
      </c>
      <c r="E630" s="489">
        <v>1854.212877749862</v>
      </c>
      <c r="F630" s="490"/>
      <c r="G630" s="490"/>
      <c r="H630" s="490"/>
      <c r="I630" s="490"/>
      <c r="J630" s="491">
        <v>1403.1475011710647</v>
      </c>
    </row>
    <row r="631" spans="1:10" ht="31.5" hidden="1">
      <c r="A631" s="451" t="s">
        <v>35</v>
      </c>
      <c r="B631" s="452" t="s">
        <v>61</v>
      </c>
      <c r="C631" s="453" t="s">
        <v>6</v>
      </c>
      <c r="D631" s="489">
        <v>0</v>
      </c>
      <c r="E631" s="489">
        <v>0</v>
      </c>
      <c r="F631" s="490"/>
      <c r="G631" s="490"/>
      <c r="H631" s="490"/>
      <c r="I631" s="490"/>
      <c r="J631" s="491">
        <v>748.8070223167232</v>
      </c>
    </row>
    <row r="632" spans="1:10" ht="31.5" hidden="1">
      <c r="A632" s="451" t="s">
        <v>36</v>
      </c>
      <c r="B632" s="452" t="s">
        <v>64</v>
      </c>
      <c r="C632" s="453" t="s">
        <v>6</v>
      </c>
      <c r="D632" s="489"/>
      <c r="E632" s="489"/>
      <c r="F632" s="490"/>
      <c r="G632" s="490"/>
      <c r="H632" s="490"/>
      <c r="I632" s="490"/>
      <c r="J632" s="491"/>
    </row>
    <row r="633" spans="1:10" ht="15.75" hidden="1">
      <c r="A633" s="451" t="s">
        <v>37</v>
      </c>
      <c r="B633" s="452" t="s">
        <v>38</v>
      </c>
      <c r="C633" s="453"/>
      <c r="D633" s="489"/>
      <c r="E633" s="489"/>
      <c r="F633" s="490"/>
      <c r="G633" s="490"/>
      <c r="H633" s="490"/>
      <c r="I633" s="490"/>
      <c r="J633" s="491"/>
    </row>
    <row r="634" spans="1:10" ht="15.75" hidden="1">
      <c r="A634" s="451"/>
      <c r="B634" s="462" t="s">
        <v>39</v>
      </c>
      <c r="C634" s="453"/>
      <c r="D634" s="489"/>
      <c r="E634" s="489"/>
      <c r="F634" s="490"/>
      <c r="G634" s="490"/>
      <c r="H634" s="490"/>
      <c r="I634" s="490"/>
      <c r="J634" s="491"/>
    </row>
    <row r="635" spans="1:10" ht="18.75" hidden="1">
      <c r="A635" s="451"/>
      <c r="B635" s="452" t="s">
        <v>143</v>
      </c>
      <c r="C635" s="453" t="s">
        <v>40</v>
      </c>
      <c r="D635" s="489">
        <v>0</v>
      </c>
      <c r="E635" s="489">
        <v>40.18</v>
      </c>
      <c r="F635" s="490"/>
      <c r="G635" s="490"/>
      <c r="H635" s="490"/>
      <c r="I635" s="490"/>
      <c r="J635" s="491">
        <v>472.5255000000001</v>
      </c>
    </row>
    <row r="636" spans="1:10" ht="18.75" hidden="1">
      <c r="A636" s="451"/>
      <c r="B636" s="452" t="s">
        <v>144</v>
      </c>
      <c r="C636" s="453" t="s">
        <v>41</v>
      </c>
      <c r="D636" s="489">
        <v>0</v>
      </c>
      <c r="E636" s="489">
        <f>E624/E635</f>
        <v>75.34032052984952</v>
      </c>
      <c r="F636" s="490"/>
      <c r="G636" s="490"/>
      <c r="H636" s="490"/>
      <c r="I636" s="490"/>
      <c r="J636" s="491">
        <f>J624/J635</f>
        <v>6.260842915982425</v>
      </c>
    </row>
    <row r="637" spans="1:10" ht="15.75" hidden="1">
      <c r="A637" s="451" t="s">
        <v>42</v>
      </c>
      <c r="B637" s="452" t="s">
        <v>43</v>
      </c>
      <c r="C637" s="453"/>
      <c r="D637" s="489"/>
      <c r="E637" s="489"/>
      <c r="F637" s="490"/>
      <c r="G637" s="490"/>
      <c r="H637" s="490"/>
      <c r="I637" s="490"/>
      <c r="J637" s="491"/>
    </row>
    <row r="638" spans="1:10" ht="15.75" hidden="1">
      <c r="A638" s="451" t="s">
        <v>44</v>
      </c>
      <c r="B638" s="452" t="s">
        <v>45</v>
      </c>
      <c r="C638" s="453" t="s">
        <v>46</v>
      </c>
      <c r="D638" s="489">
        <v>0</v>
      </c>
      <c r="E638" s="489">
        <f>20-E284</f>
        <v>20</v>
      </c>
      <c r="F638" s="490"/>
      <c r="G638" s="490"/>
      <c r="H638" s="490"/>
      <c r="I638" s="490"/>
      <c r="J638" s="491">
        <v>1.1085725638223876</v>
      </c>
    </row>
    <row r="639" spans="1:10" ht="31.5" hidden="1">
      <c r="A639" s="451" t="s">
        <v>47</v>
      </c>
      <c r="B639" s="452" t="s">
        <v>48</v>
      </c>
      <c r="C639" s="453" t="s">
        <v>62</v>
      </c>
      <c r="D639" s="489">
        <v>0</v>
      </c>
      <c r="E639" s="489">
        <f>E627/12/E638</f>
        <v>2.1876626654171445</v>
      </c>
      <c r="F639" s="490"/>
      <c r="G639" s="490"/>
      <c r="H639" s="490"/>
      <c r="I639" s="490"/>
      <c r="J639" s="491">
        <f>J627/12/J638</f>
        <v>27.135762451341726</v>
      </c>
    </row>
    <row r="640" spans="1:10" ht="15.75" hidden="1">
      <c r="A640" s="451" t="s">
        <v>49</v>
      </c>
      <c r="B640" s="452" t="s">
        <v>50</v>
      </c>
      <c r="C640" s="453"/>
      <c r="D640" s="489"/>
      <c r="E640" s="489"/>
      <c r="F640" s="490"/>
      <c r="G640" s="490"/>
      <c r="H640" s="490"/>
      <c r="I640" s="490"/>
      <c r="J640" s="491"/>
    </row>
    <row r="641" spans="1:10" ht="15.75" hidden="1">
      <c r="A641" s="451"/>
      <c r="B641" s="462" t="s">
        <v>39</v>
      </c>
      <c r="C641" s="453"/>
      <c r="D641" s="489"/>
      <c r="E641" s="489"/>
      <c r="F641" s="490"/>
      <c r="G641" s="490"/>
      <c r="H641" s="490"/>
      <c r="I641" s="490"/>
      <c r="J641" s="491"/>
    </row>
    <row r="642" spans="1:10" ht="15.75" hidden="1">
      <c r="A642" s="451"/>
      <c r="B642" s="452" t="s">
        <v>51</v>
      </c>
      <c r="C642" s="453" t="s">
        <v>6</v>
      </c>
      <c r="D642" s="489">
        <v>1000</v>
      </c>
      <c r="E642" s="489">
        <v>1000</v>
      </c>
      <c r="F642" s="490"/>
      <c r="G642" s="490"/>
      <c r="H642" s="490"/>
      <c r="I642" s="490"/>
      <c r="J642" s="491">
        <v>1000</v>
      </c>
    </row>
    <row r="643" spans="1:10" ht="16.5" hidden="1" thickBot="1">
      <c r="A643" s="468"/>
      <c r="B643" s="469" t="s">
        <v>52</v>
      </c>
      <c r="C643" s="470" t="s">
        <v>6</v>
      </c>
      <c r="D643" s="578"/>
      <c r="E643" s="578"/>
      <c r="F643" s="579"/>
      <c r="G643" s="579"/>
      <c r="H643" s="579"/>
      <c r="I643" s="579"/>
      <c r="J643" s="580"/>
    </row>
    <row r="644" spans="1:10" ht="21" hidden="1" thickBot="1">
      <c r="A644" s="814" t="s">
        <v>358</v>
      </c>
      <c r="B644" s="815"/>
      <c r="C644" s="815"/>
      <c r="D644" s="815"/>
      <c r="E644" s="815"/>
      <c r="F644" s="815"/>
      <c r="G644" s="815"/>
      <c r="H644" s="815"/>
      <c r="I644" s="815"/>
      <c r="J644" s="816"/>
    </row>
    <row r="645" spans="1:10" ht="79.5" hidden="1" thickBot="1">
      <c r="A645" s="441" t="s">
        <v>53</v>
      </c>
      <c r="B645" s="442" t="s">
        <v>0</v>
      </c>
      <c r="C645" s="442" t="s">
        <v>1</v>
      </c>
      <c r="D645" s="442" t="s">
        <v>55</v>
      </c>
      <c r="E645" s="442" t="s">
        <v>134</v>
      </c>
      <c r="F645" s="443"/>
      <c r="G645" s="443"/>
      <c r="H645" s="443"/>
      <c r="I645" s="443"/>
      <c r="J645" s="444" t="s">
        <v>54</v>
      </c>
    </row>
    <row r="646" spans="1:10" ht="16.5" hidden="1" thickBot="1">
      <c r="A646" s="441"/>
      <c r="B646" s="442"/>
      <c r="C646" s="442"/>
      <c r="D646" s="442">
        <v>2015</v>
      </c>
      <c r="E646" s="442">
        <v>2016</v>
      </c>
      <c r="F646" s="443"/>
      <c r="G646" s="443"/>
      <c r="H646" s="443"/>
      <c r="I646" s="443"/>
      <c r="J646" s="444">
        <v>2017</v>
      </c>
    </row>
    <row r="647" spans="1:10" ht="78.75" hidden="1">
      <c r="A647" s="584"/>
      <c r="B647" s="585" t="s">
        <v>359</v>
      </c>
      <c r="C647" s="585"/>
      <c r="D647" s="585"/>
      <c r="E647" s="585" t="s">
        <v>360</v>
      </c>
      <c r="F647" s="586"/>
      <c r="G647" s="586"/>
      <c r="H647" s="586"/>
      <c r="I647" s="586"/>
      <c r="J647" s="587" t="s">
        <v>361</v>
      </c>
    </row>
    <row r="648" spans="1:10" ht="15.75" hidden="1">
      <c r="A648" s="474" t="s">
        <v>2</v>
      </c>
      <c r="B648" s="475" t="s">
        <v>3</v>
      </c>
      <c r="C648" s="476"/>
      <c r="D648" s="477"/>
      <c r="E648" s="477"/>
      <c r="F648" s="478"/>
      <c r="G648" s="478"/>
      <c r="H648" s="478"/>
      <c r="I648" s="478"/>
      <c r="J648" s="479"/>
    </row>
    <row r="649" spans="1:10" ht="15.75" hidden="1">
      <c r="A649" s="451" t="s">
        <v>4</v>
      </c>
      <c r="B649" s="452" t="s">
        <v>5</v>
      </c>
      <c r="C649" s="453" t="s">
        <v>6</v>
      </c>
      <c r="D649" s="480">
        <v>19320724</v>
      </c>
      <c r="E649" s="480">
        <v>21186779</v>
      </c>
      <c r="F649" s="481"/>
      <c r="G649" s="481"/>
      <c r="H649" s="481"/>
      <c r="I649" s="481"/>
      <c r="J649" s="482">
        <v>21186779</v>
      </c>
    </row>
    <row r="650" spans="1:10" ht="15.75" hidden="1">
      <c r="A650" s="451" t="s">
        <v>7</v>
      </c>
      <c r="B650" s="452" t="s">
        <v>8</v>
      </c>
      <c r="C650" s="453" t="s">
        <v>6</v>
      </c>
      <c r="D650" s="480">
        <v>-125009</v>
      </c>
      <c r="E650" s="480">
        <v>-577015</v>
      </c>
      <c r="F650" s="481"/>
      <c r="G650" s="481"/>
      <c r="H650" s="481"/>
      <c r="I650" s="481"/>
      <c r="J650" s="482">
        <v>-577015</v>
      </c>
    </row>
    <row r="651" spans="1:10" ht="15.75" hidden="1">
      <c r="A651" s="451" t="s">
        <v>9</v>
      </c>
      <c r="B651" s="452" t="s">
        <v>10</v>
      </c>
      <c r="C651" s="453" t="s">
        <v>6</v>
      </c>
      <c r="D651" s="480">
        <v>489095</v>
      </c>
      <c r="E651" s="480">
        <v>30582</v>
      </c>
      <c r="F651" s="481"/>
      <c r="G651" s="481"/>
      <c r="H651" s="481"/>
      <c r="I651" s="481"/>
      <c r="J651" s="482">
        <v>30582</v>
      </c>
    </row>
    <row r="652" spans="1:10" ht="15.75" hidden="1">
      <c r="A652" s="451" t="s">
        <v>11</v>
      </c>
      <c r="B652" s="452" t="s">
        <v>12</v>
      </c>
      <c r="C652" s="453" t="s">
        <v>6</v>
      </c>
      <c r="D652" s="480">
        <v>154125</v>
      </c>
      <c r="E652" s="480">
        <v>-283437</v>
      </c>
      <c r="F652" s="481"/>
      <c r="G652" s="481"/>
      <c r="H652" s="481"/>
      <c r="I652" s="481"/>
      <c r="J652" s="482">
        <v>-283437</v>
      </c>
    </row>
    <row r="653" spans="1:10" ht="15.75" hidden="1">
      <c r="A653" s="451" t="s">
        <v>13</v>
      </c>
      <c r="B653" s="452" t="s">
        <v>14</v>
      </c>
      <c r="C653" s="453"/>
      <c r="D653" s="483"/>
      <c r="E653" s="483"/>
      <c r="F653" s="484"/>
      <c r="G653" s="484"/>
      <c r="H653" s="484"/>
      <c r="I653" s="484"/>
      <c r="J653" s="485"/>
    </row>
    <row r="654" spans="1:10" ht="47.25" hidden="1">
      <c r="A654" s="451" t="s">
        <v>15</v>
      </c>
      <c r="B654" s="452" t="s">
        <v>59</v>
      </c>
      <c r="C654" s="453" t="s">
        <v>16</v>
      </c>
      <c r="D654" s="483"/>
      <c r="E654" s="483"/>
      <c r="F654" s="484"/>
      <c r="G654" s="484"/>
      <c r="H654" s="484"/>
      <c r="I654" s="484"/>
      <c r="J654" s="485"/>
    </row>
    <row r="655" spans="1:10" ht="31.5" hidden="1">
      <c r="A655" s="451" t="s">
        <v>17</v>
      </c>
      <c r="B655" s="452" t="s">
        <v>58</v>
      </c>
      <c r="C655" s="453"/>
      <c r="D655" s="483"/>
      <c r="E655" s="483"/>
      <c r="F655" s="484"/>
      <c r="G655" s="484"/>
      <c r="H655" s="484"/>
      <c r="I655" s="484"/>
      <c r="J655" s="485"/>
    </row>
    <row r="656" spans="1:10" ht="18.75" hidden="1">
      <c r="A656" s="451" t="s">
        <v>18</v>
      </c>
      <c r="B656" s="452" t="s">
        <v>135</v>
      </c>
      <c r="C656" s="453" t="s">
        <v>19</v>
      </c>
      <c r="D656" s="483"/>
      <c r="E656" s="483"/>
      <c r="F656" s="484"/>
      <c r="G656" s="484"/>
      <c r="H656" s="484"/>
      <c r="I656" s="484"/>
      <c r="J656" s="485"/>
    </row>
    <row r="657" spans="1:10" ht="18.75" hidden="1">
      <c r="A657" s="451" t="s">
        <v>20</v>
      </c>
      <c r="B657" s="452" t="s">
        <v>136</v>
      </c>
      <c r="C657" s="453" t="s">
        <v>21</v>
      </c>
      <c r="D657" s="483"/>
      <c r="E657" s="483"/>
      <c r="F657" s="484"/>
      <c r="G657" s="484"/>
      <c r="H657" s="484"/>
      <c r="I657" s="484"/>
      <c r="J657" s="485"/>
    </row>
    <row r="658" spans="1:10" ht="18.75" hidden="1">
      <c r="A658" s="457" t="s">
        <v>22</v>
      </c>
      <c r="B658" s="458" t="s">
        <v>137</v>
      </c>
      <c r="C658" s="459" t="s">
        <v>19</v>
      </c>
      <c r="D658" s="486">
        <v>1.487792665525114</v>
      </c>
      <c r="E658" s="486"/>
      <c r="F658" s="487"/>
      <c r="G658" s="487"/>
      <c r="H658" s="487"/>
      <c r="I658" s="487"/>
      <c r="J658" s="488">
        <v>3.277857142857143</v>
      </c>
    </row>
    <row r="659" spans="1:10" ht="34.5" hidden="1">
      <c r="A659" s="451" t="s">
        <v>56</v>
      </c>
      <c r="B659" s="452" t="s">
        <v>138</v>
      </c>
      <c r="C659" s="453" t="s">
        <v>57</v>
      </c>
      <c r="D659" s="454">
        <v>9957.219000000001</v>
      </c>
      <c r="E659" s="454"/>
      <c r="F659" s="455"/>
      <c r="G659" s="455"/>
      <c r="H659" s="455"/>
      <c r="I659" s="455"/>
      <c r="J659" s="456">
        <v>26706.734000000004</v>
      </c>
    </row>
    <row r="660" spans="1:10" ht="18.75" hidden="1">
      <c r="A660" s="451" t="s">
        <v>24</v>
      </c>
      <c r="B660" s="452" t="s">
        <v>139</v>
      </c>
      <c r="C660" s="453" t="s">
        <v>23</v>
      </c>
      <c r="D660" s="573">
        <v>0</v>
      </c>
      <c r="E660" s="489"/>
      <c r="F660" s="490"/>
      <c r="G660" s="490"/>
      <c r="H660" s="490"/>
      <c r="I660" s="490"/>
      <c r="J660" s="491"/>
    </row>
    <row r="661" spans="1:10" ht="34.5" hidden="1">
      <c r="A661" s="451" t="s">
        <v>25</v>
      </c>
      <c r="B661" s="452" t="s">
        <v>153</v>
      </c>
      <c r="C661" s="453" t="s">
        <v>16</v>
      </c>
      <c r="D661" s="574">
        <v>0.0153</v>
      </c>
      <c r="E661" s="575"/>
      <c r="F661" s="576"/>
      <c r="G661" s="576"/>
      <c r="H661" s="576"/>
      <c r="I661" s="576"/>
      <c r="J661" s="577">
        <v>0.0177</v>
      </c>
    </row>
    <row r="662" spans="1:10" ht="18.75" hidden="1">
      <c r="A662" s="451" t="s">
        <v>26</v>
      </c>
      <c r="B662" s="452" t="s">
        <v>154</v>
      </c>
      <c r="C662" s="453"/>
      <c r="D662" s="489"/>
      <c r="E662" s="489"/>
      <c r="F662" s="490"/>
      <c r="G662" s="490"/>
      <c r="H662" s="490"/>
      <c r="I662" s="490"/>
      <c r="J662" s="491"/>
    </row>
    <row r="663" spans="1:10" ht="34.5" hidden="1">
      <c r="A663" s="451" t="s">
        <v>27</v>
      </c>
      <c r="B663" s="452" t="s">
        <v>140</v>
      </c>
      <c r="C663" s="453" t="s">
        <v>21</v>
      </c>
      <c r="D663" s="489"/>
      <c r="E663" s="489"/>
      <c r="F663" s="490"/>
      <c r="G663" s="490"/>
      <c r="H663" s="490"/>
      <c r="I663" s="490"/>
      <c r="J663" s="491"/>
    </row>
    <row r="664" spans="1:10" ht="15.75" hidden="1">
      <c r="A664" s="451" t="s">
        <v>28</v>
      </c>
      <c r="B664" s="452" t="s">
        <v>29</v>
      </c>
      <c r="C664" s="453" t="s">
        <v>6</v>
      </c>
      <c r="D664" s="489">
        <f>23806.91+9870.14</f>
        <v>33677.05</v>
      </c>
      <c r="E664" s="489"/>
      <c r="F664" s="490"/>
      <c r="G664" s="490"/>
      <c r="H664" s="490"/>
      <c r="I664" s="490"/>
      <c r="J664" s="491">
        <v>46942.86926989814</v>
      </c>
    </row>
    <row r="665" spans="1:10" ht="50.25" hidden="1">
      <c r="A665" s="451" t="s">
        <v>30</v>
      </c>
      <c r="B665" s="452" t="s">
        <v>155</v>
      </c>
      <c r="C665" s="453" t="s">
        <v>6</v>
      </c>
      <c r="D665" s="489">
        <f>1204.14+13048.27</f>
        <v>14252.41</v>
      </c>
      <c r="E665" s="489"/>
      <c r="F665" s="490"/>
      <c r="G665" s="490"/>
      <c r="H665" s="490"/>
      <c r="I665" s="490"/>
      <c r="J665" s="491">
        <f>4887.85+12728.41+1050</f>
        <v>18666.260000000002</v>
      </c>
    </row>
    <row r="666" spans="1:10" ht="15.75" hidden="1">
      <c r="A666" s="451"/>
      <c r="B666" s="452" t="s">
        <v>60</v>
      </c>
      <c r="C666" s="453"/>
      <c r="D666" s="489"/>
      <c r="E666" s="489"/>
      <c r="F666" s="490"/>
      <c r="G666" s="490"/>
      <c r="H666" s="490"/>
      <c r="I666" s="490"/>
      <c r="J666" s="491"/>
    </row>
    <row r="667" spans="1:10" ht="15.75" hidden="1">
      <c r="A667" s="451"/>
      <c r="B667" s="452" t="s">
        <v>31</v>
      </c>
      <c r="C667" s="453"/>
      <c r="D667" s="489">
        <f>700.9+4410.93</f>
        <v>5111.83</v>
      </c>
      <c r="E667" s="489"/>
      <c r="F667" s="490"/>
      <c r="G667" s="490"/>
      <c r="H667" s="490"/>
      <c r="I667" s="490"/>
      <c r="J667" s="491">
        <f>1858.3+3683.72</f>
        <v>5542.0199999999995</v>
      </c>
    </row>
    <row r="668" spans="1:10" ht="15.75" hidden="1">
      <c r="A668" s="451"/>
      <c r="B668" s="452" t="s">
        <v>32</v>
      </c>
      <c r="C668" s="453"/>
      <c r="D668" s="489">
        <f>2375.34</f>
        <v>2375.34</v>
      </c>
      <c r="E668" s="489"/>
      <c r="F668" s="490"/>
      <c r="G668" s="490"/>
      <c r="H668" s="490"/>
      <c r="I668" s="490"/>
      <c r="J668" s="491">
        <v>500</v>
      </c>
    </row>
    <row r="669" spans="1:10" ht="15.75" hidden="1">
      <c r="A669" s="451"/>
      <c r="B669" s="452" t="s">
        <v>33</v>
      </c>
      <c r="C669" s="453"/>
      <c r="D669" s="489">
        <f>185.24+912.78</f>
        <v>1098.02</v>
      </c>
      <c r="E669" s="489"/>
      <c r="F669" s="490"/>
      <c r="G669" s="490"/>
      <c r="H669" s="490"/>
      <c r="I669" s="490"/>
      <c r="J669" s="491">
        <f>288.7+1038.84</f>
        <v>1327.54</v>
      </c>
    </row>
    <row r="670" spans="1:10" ht="18.75" hidden="1">
      <c r="A670" s="451" t="s">
        <v>34</v>
      </c>
      <c r="B670" s="452" t="s">
        <v>142</v>
      </c>
      <c r="C670" s="453" t="s">
        <v>6</v>
      </c>
      <c r="D670" s="489">
        <f>8642.96+10408.21</f>
        <v>19051.17</v>
      </c>
      <c r="E670" s="489"/>
      <c r="F670" s="490"/>
      <c r="G670" s="490"/>
      <c r="H670" s="490"/>
      <c r="I670" s="490"/>
      <c r="J670" s="491">
        <f>15566.56+11335.09</f>
        <v>26901.65</v>
      </c>
    </row>
    <row r="671" spans="1:10" ht="31.5" hidden="1">
      <c r="A671" s="451" t="s">
        <v>35</v>
      </c>
      <c r="B671" s="452" t="s">
        <v>61</v>
      </c>
      <c r="C671" s="453" t="s">
        <v>6</v>
      </c>
      <c r="D671" s="489">
        <v>0</v>
      </c>
      <c r="E671" s="489"/>
      <c r="F671" s="490"/>
      <c r="G671" s="490"/>
      <c r="H671" s="490"/>
      <c r="I671" s="490"/>
      <c r="J671" s="491">
        <v>0</v>
      </c>
    </row>
    <row r="672" spans="1:10" ht="31.5" hidden="1">
      <c r="A672" s="451" t="s">
        <v>36</v>
      </c>
      <c r="B672" s="452" t="s">
        <v>64</v>
      </c>
      <c r="C672" s="453" t="s">
        <v>6</v>
      </c>
      <c r="D672" s="489"/>
      <c r="E672" s="489"/>
      <c r="F672" s="490"/>
      <c r="G672" s="490"/>
      <c r="H672" s="490"/>
      <c r="I672" s="490"/>
      <c r="J672" s="491"/>
    </row>
    <row r="673" spans="1:10" ht="15.75" hidden="1">
      <c r="A673" s="451" t="s">
        <v>37</v>
      </c>
      <c r="B673" s="452" t="s">
        <v>38</v>
      </c>
      <c r="C673" s="453"/>
      <c r="D673" s="489"/>
      <c r="E673" s="489"/>
      <c r="F673" s="490"/>
      <c r="G673" s="490"/>
      <c r="H673" s="490"/>
      <c r="I673" s="490"/>
      <c r="J673" s="491"/>
    </row>
    <row r="674" spans="1:10" ht="15.75" hidden="1">
      <c r="A674" s="451"/>
      <c r="B674" s="462" t="s">
        <v>39</v>
      </c>
      <c r="C674" s="453"/>
      <c r="D674" s="489"/>
      <c r="E674" s="489"/>
      <c r="F674" s="490"/>
      <c r="G674" s="490"/>
      <c r="H674" s="490"/>
      <c r="I674" s="490"/>
      <c r="J674" s="491"/>
    </row>
    <row r="675" spans="1:10" ht="18.75" hidden="1">
      <c r="A675" s="451"/>
      <c r="B675" s="452" t="s">
        <v>143</v>
      </c>
      <c r="C675" s="453" t="s">
        <v>40</v>
      </c>
      <c r="D675" s="489">
        <v>879.99</v>
      </c>
      <c r="E675" s="489"/>
      <c r="F675" s="490"/>
      <c r="G675" s="490"/>
      <c r="H675" s="490"/>
      <c r="I675" s="490"/>
      <c r="J675" s="491">
        <v>861.46</v>
      </c>
    </row>
    <row r="676" spans="1:10" ht="18.75" hidden="1">
      <c r="A676" s="451"/>
      <c r="B676" s="452" t="s">
        <v>144</v>
      </c>
      <c r="C676" s="453" t="s">
        <v>41</v>
      </c>
      <c r="D676" s="489">
        <f>D664/D675</f>
        <v>38.269809884203234</v>
      </c>
      <c r="E676" s="489"/>
      <c r="F676" s="490"/>
      <c r="G676" s="490"/>
      <c r="H676" s="490"/>
      <c r="I676" s="490"/>
      <c r="J676" s="491">
        <f>J664/J675</f>
        <v>54.492221658461375</v>
      </c>
    </row>
    <row r="677" spans="1:10" ht="15.75" hidden="1">
      <c r="A677" s="451" t="s">
        <v>42</v>
      </c>
      <c r="B677" s="452" t="s">
        <v>43</v>
      </c>
      <c r="C677" s="453"/>
      <c r="D677" s="489"/>
      <c r="E677" s="489"/>
      <c r="F677" s="490"/>
      <c r="G677" s="490"/>
      <c r="H677" s="490"/>
      <c r="I677" s="490"/>
      <c r="J677" s="491"/>
    </row>
    <row r="678" spans="1:10" ht="15.75" hidden="1">
      <c r="A678" s="451" t="s">
        <v>44</v>
      </c>
      <c r="B678" s="452" t="s">
        <v>45</v>
      </c>
      <c r="C678" s="453" t="s">
        <v>46</v>
      </c>
      <c r="D678" s="489">
        <f>3.3+8.89</f>
        <v>12.190000000000001</v>
      </c>
      <c r="E678" s="489"/>
      <c r="F678" s="490"/>
      <c r="G678" s="490"/>
      <c r="H678" s="490"/>
      <c r="I678" s="490"/>
      <c r="J678" s="491">
        <f>3.3+7.87</f>
        <v>11.17</v>
      </c>
    </row>
    <row r="679" spans="1:10" ht="31.5" hidden="1">
      <c r="A679" s="451" t="s">
        <v>47</v>
      </c>
      <c r="B679" s="452" t="s">
        <v>48</v>
      </c>
      <c r="C679" s="453" t="s">
        <v>62</v>
      </c>
      <c r="D679" s="489">
        <f>D667/D678/12</f>
        <v>34.94551544982225</v>
      </c>
      <c r="E679" s="489"/>
      <c r="F679" s="490"/>
      <c r="G679" s="490"/>
      <c r="H679" s="490"/>
      <c r="I679" s="490"/>
      <c r="J679" s="491">
        <f>J667/12/J678</f>
        <v>41.34601611459266</v>
      </c>
    </row>
    <row r="680" spans="1:10" ht="15.75" hidden="1">
      <c r="A680" s="451" t="s">
        <v>49</v>
      </c>
      <c r="B680" s="452" t="s">
        <v>50</v>
      </c>
      <c r="C680" s="453"/>
      <c r="D680" s="489"/>
      <c r="E680" s="489"/>
      <c r="F680" s="490"/>
      <c r="G680" s="490"/>
      <c r="H680" s="490"/>
      <c r="I680" s="490"/>
      <c r="J680" s="491"/>
    </row>
    <row r="681" spans="1:10" ht="15.75" hidden="1">
      <c r="A681" s="451"/>
      <c r="B681" s="462" t="s">
        <v>39</v>
      </c>
      <c r="C681" s="453"/>
      <c r="D681" s="489"/>
      <c r="E681" s="489"/>
      <c r="F681" s="490"/>
      <c r="G681" s="490"/>
      <c r="H681" s="490"/>
      <c r="I681" s="490"/>
      <c r="J681" s="491"/>
    </row>
    <row r="682" spans="1:10" ht="15.75" hidden="1">
      <c r="A682" s="451"/>
      <c r="B682" s="452" t="s">
        <v>51</v>
      </c>
      <c r="C682" s="453" t="s">
        <v>6</v>
      </c>
      <c r="D682" s="489"/>
      <c r="E682" s="489"/>
      <c r="F682" s="490"/>
      <c r="G682" s="490"/>
      <c r="H682" s="490"/>
      <c r="I682" s="490"/>
      <c r="J682" s="491"/>
    </row>
    <row r="683" spans="1:10" ht="16.5" hidden="1" thickBot="1">
      <c r="A683" s="468"/>
      <c r="B683" s="469" t="s">
        <v>52</v>
      </c>
      <c r="C683" s="470" t="s">
        <v>6</v>
      </c>
      <c r="D683" s="578"/>
      <c r="E683" s="578"/>
      <c r="F683" s="579"/>
      <c r="G683" s="579"/>
      <c r="H683" s="579"/>
      <c r="I683" s="579"/>
      <c r="J683" s="580"/>
    </row>
    <row r="684" spans="1:10" ht="21" hidden="1" thickBot="1">
      <c r="A684" s="814" t="s">
        <v>362</v>
      </c>
      <c r="B684" s="815"/>
      <c r="C684" s="815"/>
      <c r="D684" s="815"/>
      <c r="E684" s="815"/>
      <c r="F684" s="815"/>
      <c r="G684" s="815"/>
      <c r="H684" s="815"/>
      <c r="I684" s="815"/>
      <c r="J684" s="816"/>
    </row>
    <row r="685" spans="1:10" ht="79.5" hidden="1" thickBot="1">
      <c r="A685" s="441" t="s">
        <v>53</v>
      </c>
      <c r="B685" s="442" t="s">
        <v>0</v>
      </c>
      <c r="C685" s="442" t="s">
        <v>1</v>
      </c>
      <c r="D685" s="442" t="s">
        <v>55</v>
      </c>
      <c r="E685" s="442" t="s">
        <v>134</v>
      </c>
      <c r="F685" s="443"/>
      <c r="G685" s="443"/>
      <c r="H685" s="443"/>
      <c r="I685" s="443"/>
      <c r="J685" s="444" t="s">
        <v>54</v>
      </c>
    </row>
    <row r="686" spans="1:10" ht="16.5" hidden="1" thickBot="1">
      <c r="A686" s="441"/>
      <c r="B686" s="442"/>
      <c r="C686" s="442"/>
      <c r="D686" s="442">
        <v>2015</v>
      </c>
      <c r="E686" s="442">
        <v>2016</v>
      </c>
      <c r="F686" s="443"/>
      <c r="G686" s="443"/>
      <c r="H686" s="443"/>
      <c r="I686" s="443"/>
      <c r="J686" s="444">
        <v>2017</v>
      </c>
    </row>
    <row r="687" spans="1:10" ht="78.75" hidden="1">
      <c r="A687" s="584"/>
      <c r="B687" s="585" t="s">
        <v>359</v>
      </c>
      <c r="C687" s="585"/>
      <c r="D687" s="585"/>
      <c r="E687" s="585" t="s">
        <v>360</v>
      </c>
      <c r="F687" s="586"/>
      <c r="G687" s="586"/>
      <c r="H687" s="586"/>
      <c r="I687" s="586"/>
      <c r="J687" s="587" t="s">
        <v>361</v>
      </c>
    </row>
    <row r="688" spans="1:10" ht="15.75" hidden="1">
      <c r="A688" s="474" t="s">
        <v>2</v>
      </c>
      <c r="B688" s="475" t="s">
        <v>3</v>
      </c>
      <c r="C688" s="476"/>
      <c r="D688" s="477"/>
      <c r="E688" s="477"/>
      <c r="F688" s="478"/>
      <c r="G688" s="478"/>
      <c r="H688" s="478"/>
      <c r="I688" s="478"/>
      <c r="J688" s="479"/>
    </row>
    <row r="689" spans="1:10" ht="15.75" hidden="1">
      <c r="A689" s="451" t="s">
        <v>4</v>
      </c>
      <c r="B689" s="452" t="s">
        <v>5</v>
      </c>
      <c r="C689" s="453" t="s">
        <v>6</v>
      </c>
      <c r="D689" s="480">
        <v>19320724</v>
      </c>
      <c r="E689" s="480">
        <v>21186779</v>
      </c>
      <c r="F689" s="481"/>
      <c r="G689" s="481"/>
      <c r="H689" s="481"/>
      <c r="I689" s="481"/>
      <c r="J689" s="482">
        <v>21186779</v>
      </c>
    </row>
    <row r="690" spans="1:10" ht="15.75" hidden="1">
      <c r="A690" s="451" t="s">
        <v>7</v>
      </c>
      <c r="B690" s="452" t="s">
        <v>8</v>
      </c>
      <c r="C690" s="453" t="s">
        <v>6</v>
      </c>
      <c r="D690" s="480">
        <v>-125009</v>
      </c>
      <c r="E690" s="480">
        <v>-577015</v>
      </c>
      <c r="F690" s="481"/>
      <c r="G690" s="481"/>
      <c r="H690" s="481"/>
      <c r="I690" s="481"/>
      <c r="J690" s="482">
        <v>-577015</v>
      </c>
    </row>
    <row r="691" spans="1:10" ht="15.75" hidden="1">
      <c r="A691" s="451" t="s">
        <v>9</v>
      </c>
      <c r="B691" s="452" t="s">
        <v>10</v>
      </c>
      <c r="C691" s="453" t="s">
        <v>6</v>
      </c>
      <c r="D691" s="480">
        <v>489095</v>
      </c>
      <c r="E691" s="480">
        <v>30582</v>
      </c>
      <c r="F691" s="481"/>
      <c r="G691" s="481"/>
      <c r="H691" s="481"/>
      <c r="I691" s="481"/>
      <c r="J691" s="482">
        <v>30582</v>
      </c>
    </row>
    <row r="692" spans="1:10" ht="15.75" hidden="1">
      <c r="A692" s="451" t="s">
        <v>11</v>
      </c>
      <c r="B692" s="452" t="s">
        <v>12</v>
      </c>
      <c r="C692" s="453" t="s">
        <v>6</v>
      </c>
      <c r="D692" s="480">
        <v>154125</v>
      </c>
      <c r="E692" s="480">
        <v>-283437</v>
      </c>
      <c r="F692" s="481"/>
      <c r="G692" s="481"/>
      <c r="H692" s="481"/>
      <c r="I692" s="481"/>
      <c r="J692" s="482">
        <v>-283437</v>
      </c>
    </row>
    <row r="693" spans="1:10" ht="15.75" hidden="1">
      <c r="A693" s="451" t="s">
        <v>13</v>
      </c>
      <c r="B693" s="452" t="s">
        <v>14</v>
      </c>
      <c r="C693" s="453"/>
      <c r="D693" s="483"/>
      <c r="E693" s="483"/>
      <c r="F693" s="484"/>
      <c r="G693" s="484"/>
      <c r="H693" s="484"/>
      <c r="I693" s="484"/>
      <c r="J693" s="485"/>
    </row>
    <row r="694" spans="1:10" ht="47.25" hidden="1">
      <c r="A694" s="451" t="s">
        <v>15</v>
      </c>
      <c r="B694" s="452" t="s">
        <v>59</v>
      </c>
      <c r="C694" s="453" t="s">
        <v>16</v>
      </c>
      <c r="D694" s="483"/>
      <c r="E694" s="483"/>
      <c r="F694" s="484"/>
      <c r="G694" s="484"/>
      <c r="H694" s="484"/>
      <c r="I694" s="484"/>
      <c r="J694" s="485"/>
    </row>
    <row r="695" spans="1:10" ht="31.5" hidden="1">
      <c r="A695" s="451" t="s">
        <v>17</v>
      </c>
      <c r="B695" s="452" t="s">
        <v>58</v>
      </c>
      <c r="C695" s="453"/>
      <c r="D695" s="483"/>
      <c r="E695" s="483"/>
      <c r="F695" s="484"/>
      <c r="G695" s="484"/>
      <c r="H695" s="484"/>
      <c r="I695" s="484"/>
      <c r="J695" s="485"/>
    </row>
    <row r="696" spans="1:10" ht="18.75" hidden="1">
      <c r="A696" s="451" t="s">
        <v>18</v>
      </c>
      <c r="B696" s="452" t="s">
        <v>135</v>
      </c>
      <c r="C696" s="453" t="s">
        <v>19</v>
      </c>
      <c r="D696" s="483"/>
      <c r="E696" s="483"/>
      <c r="F696" s="484"/>
      <c r="G696" s="484"/>
      <c r="H696" s="484"/>
      <c r="I696" s="484"/>
      <c r="J696" s="485"/>
    </row>
    <row r="697" spans="1:10" ht="18.75" hidden="1">
      <c r="A697" s="451" t="s">
        <v>20</v>
      </c>
      <c r="B697" s="452" t="s">
        <v>136</v>
      </c>
      <c r="C697" s="453" t="s">
        <v>21</v>
      </c>
      <c r="D697" s="483"/>
      <c r="E697" s="483"/>
      <c r="F697" s="484"/>
      <c r="G697" s="484"/>
      <c r="H697" s="484"/>
      <c r="I697" s="484"/>
      <c r="J697" s="485"/>
    </row>
    <row r="698" spans="1:10" ht="18.75" hidden="1">
      <c r="A698" s="457" t="s">
        <v>22</v>
      </c>
      <c r="B698" s="458" t="s">
        <v>137</v>
      </c>
      <c r="C698" s="459" t="s">
        <v>19</v>
      </c>
      <c r="D698" s="486">
        <v>1.4277926655251139</v>
      </c>
      <c r="E698" s="486"/>
      <c r="F698" s="487"/>
      <c r="G698" s="487"/>
      <c r="H698" s="487"/>
      <c r="I698" s="487"/>
      <c r="J698" s="488"/>
    </row>
    <row r="699" spans="1:10" ht="34.5" hidden="1">
      <c r="A699" s="451" t="s">
        <v>56</v>
      </c>
      <c r="B699" s="452" t="s">
        <v>138</v>
      </c>
      <c r="C699" s="453" t="s">
        <v>57</v>
      </c>
      <c r="D699" s="454">
        <v>9701.765000000001</v>
      </c>
      <c r="E699" s="454"/>
      <c r="F699" s="455"/>
      <c r="G699" s="455"/>
      <c r="H699" s="455"/>
      <c r="I699" s="455"/>
      <c r="J699" s="456"/>
    </row>
    <row r="700" spans="1:10" ht="18.75" hidden="1">
      <c r="A700" s="451" t="s">
        <v>24</v>
      </c>
      <c r="B700" s="452" t="s">
        <v>139</v>
      </c>
      <c r="C700" s="453" t="s">
        <v>23</v>
      </c>
      <c r="D700" s="573">
        <v>0</v>
      </c>
      <c r="E700" s="489"/>
      <c r="F700" s="490"/>
      <c r="G700" s="490"/>
      <c r="H700" s="490"/>
      <c r="I700" s="490"/>
      <c r="J700" s="491"/>
    </row>
    <row r="701" spans="1:10" ht="34.5" hidden="1">
      <c r="A701" s="451" t="s">
        <v>25</v>
      </c>
      <c r="B701" s="452" t="s">
        <v>153</v>
      </c>
      <c r="C701" s="453" t="s">
        <v>16</v>
      </c>
      <c r="D701" s="574">
        <v>0.0153</v>
      </c>
      <c r="E701" s="575"/>
      <c r="F701" s="576"/>
      <c r="G701" s="576"/>
      <c r="H701" s="576"/>
      <c r="I701" s="576"/>
      <c r="J701" s="577"/>
    </row>
    <row r="702" spans="1:10" ht="18.75" hidden="1">
      <c r="A702" s="451" t="s">
        <v>26</v>
      </c>
      <c r="B702" s="452" t="s">
        <v>154</v>
      </c>
      <c r="C702" s="453"/>
      <c r="D702" s="489"/>
      <c r="E702" s="489"/>
      <c r="F702" s="490"/>
      <c r="G702" s="490"/>
      <c r="H702" s="490"/>
      <c r="I702" s="490"/>
      <c r="J702" s="491"/>
    </row>
    <row r="703" spans="1:10" ht="34.5" hidden="1">
      <c r="A703" s="451" t="s">
        <v>27</v>
      </c>
      <c r="B703" s="452" t="s">
        <v>140</v>
      </c>
      <c r="C703" s="453" t="s">
        <v>21</v>
      </c>
      <c r="D703" s="489"/>
      <c r="E703" s="489"/>
      <c r="F703" s="490"/>
      <c r="G703" s="490"/>
      <c r="H703" s="490"/>
      <c r="I703" s="490"/>
      <c r="J703" s="491"/>
    </row>
    <row r="704" spans="1:10" ht="15.75" hidden="1">
      <c r="A704" s="451" t="s">
        <v>28</v>
      </c>
      <c r="B704" s="452" t="s">
        <v>29</v>
      </c>
      <c r="C704" s="453" t="s">
        <v>6</v>
      </c>
      <c r="D704" s="489">
        <f>23806.91+9870.14-873.71</f>
        <v>32803.340000000004</v>
      </c>
      <c r="E704" s="489"/>
      <c r="F704" s="490"/>
      <c r="G704" s="490"/>
      <c r="H704" s="490"/>
      <c r="I704" s="490"/>
      <c r="J704" s="491"/>
    </row>
    <row r="705" spans="1:10" ht="50.25" hidden="1">
      <c r="A705" s="451" t="s">
        <v>30</v>
      </c>
      <c r="B705" s="452" t="s">
        <v>155</v>
      </c>
      <c r="C705" s="453" t="s">
        <v>6</v>
      </c>
      <c r="D705" s="489">
        <f>1204.14+13048.27-478.87</f>
        <v>13773.539999999999</v>
      </c>
      <c r="E705" s="489"/>
      <c r="F705" s="490"/>
      <c r="G705" s="490"/>
      <c r="H705" s="490"/>
      <c r="I705" s="490"/>
      <c r="J705" s="491"/>
    </row>
    <row r="706" spans="1:10" ht="15.75" hidden="1">
      <c r="A706" s="451"/>
      <c r="B706" s="452" t="s">
        <v>60</v>
      </c>
      <c r="C706" s="453"/>
      <c r="D706" s="489"/>
      <c r="E706" s="489"/>
      <c r="F706" s="490"/>
      <c r="G706" s="490"/>
      <c r="H706" s="490"/>
      <c r="I706" s="490"/>
      <c r="J706" s="491"/>
    </row>
    <row r="707" spans="1:10" ht="15.75" hidden="1">
      <c r="A707" s="451"/>
      <c r="B707" s="452" t="s">
        <v>31</v>
      </c>
      <c r="C707" s="453"/>
      <c r="D707" s="489">
        <f>700.9+4410.93-161.88</f>
        <v>4949.95</v>
      </c>
      <c r="E707" s="489"/>
      <c r="F707" s="490"/>
      <c r="G707" s="490"/>
      <c r="H707" s="490"/>
      <c r="I707" s="490"/>
      <c r="J707" s="491"/>
    </row>
    <row r="708" spans="1:10" ht="15.75" hidden="1">
      <c r="A708" s="451"/>
      <c r="B708" s="452" t="s">
        <v>32</v>
      </c>
      <c r="C708" s="453"/>
      <c r="D708" s="489">
        <f>2375.34-87.17</f>
        <v>2288.17</v>
      </c>
      <c r="E708" s="489"/>
      <c r="F708" s="490"/>
      <c r="G708" s="490"/>
      <c r="H708" s="490"/>
      <c r="I708" s="490"/>
      <c r="J708" s="491"/>
    </row>
    <row r="709" spans="1:10" ht="15.75" hidden="1">
      <c r="A709" s="451"/>
      <c r="B709" s="452" t="s">
        <v>33</v>
      </c>
      <c r="C709" s="453"/>
      <c r="D709" s="489">
        <f>185.24+912.78-33.5</f>
        <v>1064.52</v>
      </c>
      <c r="E709" s="489"/>
      <c r="F709" s="490"/>
      <c r="G709" s="490"/>
      <c r="H709" s="490"/>
      <c r="I709" s="490"/>
      <c r="J709" s="491"/>
    </row>
    <row r="710" spans="1:10" ht="18.75" hidden="1">
      <c r="A710" s="451" t="s">
        <v>34</v>
      </c>
      <c r="B710" s="452" t="s">
        <v>142</v>
      </c>
      <c r="C710" s="453" t="s">
        <v>6</v>
      </c>
      <c r="D710" s="489">
        <f>8642.96+10408.21-381.98</f>
        <v>18669.19</v>
      </c>
      <c r="E710" s="489"/>
      <c r="F710" s="490"/>
      <c r="G710" s="490"/>
      <c r="H710" s="490"/>
      <c r="I710" s="490"/>
      <c r="J710" s="491"/>
    </row>
    <row r="711" spans="1:10" ht="31.5" hidden="1">
      <c r="A711" s="451" t="s">
        <v>35</v>
      </c>
      <c r="B711" s="452" t="s">
        <v>61</v>
      </c>
      <c r="C711" s="453" t="s">
        <v>6</v>
      </c>
      <c r="D711" s="489">
        <v>0</v>
      </c>
      <c r="E711" s="489"/>
      <c r="F711" s="490"/>
      <c r="G711" s="490"/>
      <c r="H711" s="490"/>
      <c r="I711" s="490"/>
      <c r="J711" s="491"/>
    </row>
    <row r="712" spans="1:10" ht="31.5" hidden="1">
      <c r="A712" s="451" t="s">
        <v>36</v>
      </c>
      <c r="B712" s="452" t="s">
        <v>64</v>
      </c>
      <c r="C712" s="453" t="s">
        <v>6</v>
      </c>
      <c r="D712" s="489"/>
      <c r="E712" s="489"/>
      <c r="F712" s="490"/>
      <c r="G712" s="490"/>
      <c r="H712" s="490"/>
      <c r="I712" s="490"/>
      <c r="J712" s="491"/>
    </row>
    <row r="713" spans="1:10" ht="15.75" hidden="1">
      <c r="A713" s="451" t="s">
        <v>37</v>
      </c>
      <c r="B713" s="452" t="s">
        <v>38</v>
      </c>
      <c r="C713" s="453"/>
      <c r="D713" s="489"/>
      <c r="E713" s="489"/>
      <c r="F713" s="490"/>
      <c r="G713" s="490"/>
      <c r="H713" s="490"/>
      <c r="I713" s="490"/>
      <c r="J713" s="491"/>
    </row>
    <row r="714" spans="1:10" ht="15.75" hidden="1">
      <c r="A714" s="451"/>
      <c r="B714" s="462" t="s">
        <v>39</v>
      </c>
      <c r="C714" s="453"/>
      <c r="D714" s="489"/>
      <c r="E714" s="489"/>
      <c r="F714" s="490"/>
      <c r="G714" s="490"/>
      <c r="H714" s="490"/>
      <c r="I714" s="490"/>
      <c r="J714" s="491"/>
    </row>
    <row r="715" spans="1:10" ht="18.75" hidden="1">
      <c r="A715" s="451"/>
      <c r="B715" s="452" t="s">
        <v>143</v>
      </c>
      <c r="C715" s="453" t="s">
        <v>40</v>
      </c>
      <c r="D715" s="489">
        <f>D704/D676</f>
        <v>857.1597324171803</v>
      </c>
      <c r="E715" s="489"/>
      <c r="F715" s="490"/>
      <c r="G715" s="490"/>
      <c r="H715" s="490"/>
      <c r="I715" s="490"/>
      <c r="J715" s="491"/>
    </row>
    <row r="716" spans="1:10" ht="18.75" hidden="1">
      <c r="A716" s="451"/>
      <c r="B716" s="452" t="s">
        <v>144</v>
      </c>
      <c r="C716" s="453" t="s">
        <v>41</v>
      </c>
      <c r="D716" s="489">
        <f>D704/D715</f>
        <v>38.269809884203234</v>
      </c>
      <c r="E716" s="489"/>
      <c r="F716" s="490"/>
      <c r="G716" s="490"/>
      <c r="H716" s="490"/>
      <c r="I716" s="490"/>
      <c r="J716" s="491"/>
    </row>
    <row r="717" spans="1:10" ht="15.75" hidden="1">
      <c r="A717" s="451" t="s">
        <v>42</v>
      </c>
      <c r="B717" s="452" t="s">
        <v>43</v>
      </c>
      <c r="C717" s="453"/>
      <c r="D717" s="489"/>
      <c r="E717" s="489"/>
      <c r="F717" s="490"/>
      <c r="G717" s="490"/>
      <c r="H717" s="490"/>
      <c r="I717" s="490"/>
      <c r="J717" s="491"/>
    </row>
    <row r="718" spans="1:10" ht="15.75" hidden="1">
      <c r="A718" s="451" t="s">
        <v>44</v>
      </c>
      <c r="B718" s="452" t="s">
        <v>45</v>
      </c>
      <c r="C718" s="453" t="s">
        <v>46</v>
      </c>
      <c r="D718" s="489">
        <f>D707/12/D679</f>
        <v>11.803970495888949</v>
      </c>
      <c r="E718" s="489"/>
      <c r="F718" s="490"/>
      <c r="G718" s="490"/>
      <c r="H718" s="490"/>
      <c r="I718" s="490"/>
      <c r="J718" s="491"/>
    </row>
    <row r="719" spans="1:10" ht="31.5" hidden="1">
      <c r="A719" s="451" t="s">
        <v>47</v>
      </c>
      <c r="B719" s="452" t="s">
        <v>48</v>
      </c>
      <c r="C719" s="453" t="s">
        <v>62</v>
      </c>
      <c r="D719" s="489">
        <f>D707/D718/12</f>
        <v>34.94551544982225</v>
      </c>
      <c r="E719" s="489"/>
      <c r="F719" s="490"/>
      <c r="G719" s="490"/>
      <c r="H719" s="490"/>
      <c r="I719" s="490"/>
      <c r="J719" s="491"/>
    </row>
    <row r="720" spans="1:10" ht="15.75" hidden="1">
      <c r="A720" s="451" t="s">
        <v>49</v>
      </c>
      <c r="B720" s="452" t="s">
        <v>50</v>
      </c>
      <c r="C720" s="453"/>
      <c r="D720" s="489"/>
      <c r="E720" s="489"/>
      <c r="F720" s="490"/>
      <c r="G720" s="490"/>
      <c r="H720" s="490"/>
      <c r="I720" s="490"/>
      <c r="J720" s="491"/>
    </row>
    <row r="721" spans="1:10" ht="15.75" hidden="1">
      <c r="A721" s="451"/>
      <c r="B721" s="462" t="s">
        <v>39</v>
      </c>
      <c r="C721" s="453"/>
      <c r="D721" s="489"/>
      <c r="E721" s="489"/>
      <c r="F721" s="490"/>
      <c r="G721" s="490"/>
      <c r="H721" s="490"/>
      <c r="I721" s="490"/>
      <c r="J721" s="491"/>
    </row>
    <row r="722" spans="1:10" ht="15.75" hidden="1">
      <c r="A722" s="451"/>
      <c r="B722" s="452" t="s">
        <v>51</v>
      </c>
      <c r="C722" s="453" t="s">
        <v>6</v>
      </c>
      <c r="D722" s="489"/>
      <c r="E722" s="489"/>
      <c r="F722" s="490"/>
      <c r="G722" s="490"/>
      <c r="H722" s="490"/>
      <c r="I722" s="490"/>
      <c r="J722" s="491"/>
    </row>
    <row r="723" spans="1:10" ht="16.5" hidden="1" thickBot="1">
      <c r="A723" s="468"/>
      <c r="B723" s="469" t="s">
        <v>52</v>
      </c>
      <c r="C723" s="470" t="s">
        <v>6</v>
      </c>
      <c r="D723" s="578"/>
      <c r="E723" s="578"/>
      <c r="F723" s="579"/>
      <c r="G723" s="579"/>
      <c r="H723" s="579"/>
      <c r="I723" s="579"/>
      <c r="J723" s="580"/>
    </row>
    <row r="724" spans="1:10" ht="21" hidden="1" thickBot="1">
      <c r="A724" s="814" t="s">
        <v>363</v>
      </c>
      <c r="B724" s="815"/>
      <c r="C724" s="815"/>
      <c r="D724" s="815"/>
      <c r="E724" s="815"/>
      <c r="F724" s="815"/>
      <c r="G724" s="815"/>
      <c r="H724" s="815"/>
      <c r="I724" s="815"/>
      <c r="J724" s="816"/>
    </row>
    <row r="725" spans="1:10" ht="79.5" hidden="1" thickBot="1">
      <c r="A725" s="441" t="s">
        <v>53</v>
      </c>
      <c r="B725" s="442" t="s">
        <v>0</v>
      </c>
      <c r="C725" s="442" t="s">
        <v>1</v>
      </c>
      <c r="D725" s="442" t="s">
        <v>55</v>
      </c>
      <c r="E725" s="442" t="s">
        <v>134</v>
      </c>
      <c r="F725" s="443"/>
      <c r="G725" s="443"/>
      <c r="H725" s="443"/>
      <c r="I725" s="443"/>
      <c r="J725" s="444" t="s">
        <v>54</v>
      </c>
    </row>
    <row r="726" spans="1:10" ht="16.5" hidden="1" thickBot="1">
      <c r="A726" s="441"/>
      <c r="B726" s="442"/>
      <c r="C726" s="442"/>
      <c r="D726" s="442">
        <v>2015</v>
      </c>
      <c r="E726" s="442">
        <v>2016</v>
      </c>
      <c r="F726" s="443"/>
      <c r="G726" s="443"/>
      <c r="H726" s="443"/>
      <c r="I726" s="443"/>
      <c r="J726" s="444">
        <v>2017</v>
      </c>
    </row>
    <row r="727" spans="1:10" ht="78.75" hidden="1">
      <c r="A727" s="584"/>
      <c r="B727" s="585" t="s">
        <v>359</v>
      </c>
      <c r="C727" s="585"/>
      <c r="D727" s="585"/>
      <c r="E727" s="585" t="s">
        <v>360</v>
      </c>
      <c r="F727" s="586"/>
      <c r="G727" s="586"/>
      <c r="H727" s="586"/>
      <c r="I727" s="586"/>
      <c r="J727" s="587" t="s">
        <v>361</v>
      </c>
    </row>
    <row r="728" spans="1:10" ht="15.75" hidden="1">
      <c r="A728" s="474" t="s">
        <v>2</v>
      </c>
      <c r="B728" s="475" t="s">
        <v>3</v>
      </c>
      <c r="C728" s="476"/>
      <c r="D728" s="477"/>
      <c r="E728" s="477"/>
      <c r="F728" s="478"/>
      <c r="G728" s="478"/>
      <c r="H728" s="478"/>
      <c r="I728" s="478"/>
      <c r="J728" s="479"/>
    </row>
    <row r="729" spans="1:10" ht="15.75" hidden="1">
      <c r="A729" s="451" t="s">
        <v>4</v>
      </c>
      <c r="B729" s="452" t="s">
        <v>5</v>
      </c>
      <c r="C729" s="453" t="s">
        <v>6</v>
      </c>
      <c r="D729" s="480">
        <v>19320724</v>
      </c>
      <c r="E729" s="480">
        <v>21186779</v>
      </c>
      <c r="F729" s="481"/>
      <c r="G729" s="481"/>
      <c r="H729" s="481"/>
      <c r="I729" s="481"/>
      <c r="J729" s="482">
        <v>21186779</v>
      </c>
    </row>
    <row r="730" spans="1:10" ht="15.75" hidden="1">
      <c r="A730" s="451" t="s">
        <v>7</v>
      </c>
      <c r="B730" s="452" t="s">
        <v>8</v>
      </c>
      <c r="C730" s="453" t="s">
        <v>6</v>
      </c>
      <c r="D730" s="480">
        <v>-125009</v>
      </c>
      <c r="E730" s="480">
        <v>-577015</v>
      </c>
      <c r="F730" s="481"/>
      <c r="G730" s="481"/>
      <c r="H730" s="481"/>
      <c r="I730" s="481"/>
      <c r="J730" s="482">
        <v>-577015</v>
      </c>
    </row>
    <row r="731" spans="1:10" ht="15.75" hidden="1">
      <c r="A731" s="451" t="s">
        <v>9</v>
      </c>
      <c r="B731" s="452" t="s">
        <v>10</v>
      </c>
      <c r="C731" s="453" t="s">
        <v>6</v>
      </c>
      <c r="D731" s="480">
        <v>489095</v>
      </c>
      <c r="E731" s="480">
        <v>30582</v>
      </c>
      <c r="F731" s="481"/>
      <c r="G731" s="481"/>
      <c r="H731" s="481"/>
      <c r="I731" s="481"/>
      <c r="J731" s="482">
        <v>30582</v>
      </c>
    </row>
    <row r="732" spans="1:10" ht="15.75" hidden="1">
      <c r="A732" s="451" t="s">
        <v>11</v>
      </c>
      <c r="B732" s="452" t="s">
        <v>12</v>
      </c>
      <c r="C732" s="453" t="s">
        <v>6</v>
      </c>
      <c r="D732" s="480">
        <v>154125</v>
      </c>
      <c r="E732" s="480">
        <v>-283437</v>
      </c>
      <c r="F732" s="481"/>
      <c r="G732" s="481"/>
      <c r="H732" s="481"/>
      <c r="I732" s="481"/>
      <c r="J732" s="482">
        <v>-283437</v>
      </c>
    </row>
    <row r="733" spans="1:10" ht="15.75" hidden="1">
      <c r="A733" s="451" t="s">
        <v>13</v>
      </c>
      <c r="B733" s="452" t="s">
        <v>14</v>
      </c>
      <c r="C733" s="453"/>
      <c r="D733" s="483"/>
      <c r="E733" s="483"/>
      <c r="F733" s="484"/>
      <c r="G733" s="484"/>
      <c r="H733" s="484"/>
      <c r="I733" s="484"/>
      <c r="J733" s="485"/>
    </row>
    <row r="734" spans="1:10" ht="47.25" hidden="1">
      <c r="A734" s="451" t="s">
        <v>15</v>
      </c>
      <c r="B734" s="452" t="s">
        <v>59</v>
      </c>
      <c r="C734" s="453" t="s">
        <v>16</v>
      </c>
      <c r="D734" s="483"/>
      <c r="E734" s="483"/>
      <c r="F734" s="484"/>
      <c r="G734" s="484"/>
      <c r="H734" s="484"/>
      <c r="I734" s="484"/>
      <c r="J734" s="485"/>
    </row>
    <row r="735" spans="1:10" ht="31.5" hidden="1">
      <c r="A735" s="451" t="s">
        <v>17</v>
      </c>
      <c r="B735" s="452" t="s">
        <v>58</v>
      </c>
      <c r="C735" s="453"/>
      <c r="D735" s="483"/>
      <c r="E735" s="483"/>
      <c r="F735" s="484"/>
      <c r="G735" s="484"/>
      <c r="H735" s="484"/>
      <c r="I735" s="484"/>
      <c r="J735" s="485"/>
    </row>
    <row r="736" spans="1:10" ht="18.75" hidden="1">
      <c r="A736" s="451" t="s">
        <v>18</v>
      </c>
      <c r="B736" s="452" t="s">
        <v>135</v>
      </c>
      <c r="C736" s="453" t="s">
        <v>19</v>
      </c>
      <c r="D736" s="483"/>
      <c r="E736" s="483"/>
      <c r="F736" s="484"/>
      <c r="G736" s="484"/>
      <c r="H736" s="484"/>
      <c r="I736" s="484"/>
      <c r="J736" s="485"/>
    </row>
    <row r="737" spans="1:10" ht="18.75" hidden="1">
      <c r="A737" s="451" t="s">
        <v>20</v>
      </c>
      <c r="B737" s="452" t="s">
        <v>136</v>
      </c>
      <c r="C737" s="453" t="s">
        <v>21</v>
      </c>
      <c r="D737" s="483"/>
      <c r="E737" s="483"/>
      <c r="F737" s="484"/>
      <c r="G737" s="484"/>
      <c r="H737" s="484"/>
      <c r="I737" s="484"/>
      <c r="J737" s="485"/>
    </row>
    <row r="738" spans="1:10" ht="18.75" hidden="1">
      <c r="A738" s="457" t="s">
        <v>22</v>
      </c>
      <c r="B738" s="458" t="s">
        <v>137</v>
      </c>
      <c r="C738" s="459" t="s">
        <v>19</v>
      </c>
      <c r="D738" s="486">
        <f>0.06</f>
        <v>0.06</v>
      </c>
      <c r="E738" s="486"/>
      <c r="F738" s="487"/>
      <c r="G738" s="487"/>
      <c r="H738" s="487"/>
      <c r="I738" s="487"/>
      <c r="J738" s="488">
        <v>3.277857142857143</v>
      </c>
    </row>
    <row r="739" spans="1:10" ht="34.5" hidden="1">
      <c r="A739" s="451" t="s">
        <v>56</v>
      </c>
      <c r="B739" s="452" t="s">
        <v>138</v>
      </c>
      <c r="C739" s="453" t="s">
        <v>57</v>
      </c>
      <c r="D739" s="454">
        <f>255.454</f>
        <v>255.454</v>
      </c>
      <c r="E739" s="454"/>
      <c r="F739" s="455"/>
      <c r="G739" s="455"/>
      <c r="H739" s="455"/>
      <c r="I739" s="455"/>
      <c r="J739" s="456">
        <f>J659</f>
        <v>26706.734000000004</v>
      </c>
    </row>
    <row r="740" spans="1:10" ht="18.75" hidden="1">
      <c r="A740" s="451" t="s">
        <v>24</v>
      </c>
      <c r="B740" s="452" t="s">
        <v>139</v>
      </c>
      <c r="C740" s="453" t="s">
        <v>23</v>
      </c>
      <c r="D740" s="573">
        <v>0</v>
      </c>
      <c r="E740" s="489"/>
      <c r="F740" s="490"/>
      <c r="G740" s="490"/>
      <c r="H740" s="490"/>
      <c r="I740" s="490"/>
      <c r="J740" s="491"/>
    </row>
    <row r="741" spans="1:10" ht="34.5" hidden="1">
      <c r="A741" s="451" t="s">
        <v>25</v>
      </c>
      <c r="B741" s="452" t="s">
        <v>153</v>
      </c>
      <c r="C741" s="453" t="s">
        <v>16</v>
      </c>
      <c r="D741" s="574">
        <v>0.0153</v>
      </c>
      <c r="E741" s="575"/>
      <c r="F741" s="576"/>
      <c r="G741" s="576"/>
      <c r="H741" s="576"/>
      <c r="I741" s="576"/>
      <c r="J741" s="577">
        <v>0.0177</v>
      </c>
    </row>
    <row r="742" spans="1:10" ht="18.75" hidden="1">
      <c r="A742" s="451" t="s">
        <v>26</v>
      </c>
      <c r="B742" s="452" t="s">
        <v>154</v>
      </c>
      <c r="C742" s="453"/>
      <c r="D742" s="489"/>
      <c r="E742" s="489"/>
      <c r="F742" s="490"/>
      <c r="G742" s="490"/>
      <c r="H742" s="490"/>
      <c r="I742" s="490"/>
      <c r="J742" s="491"/>
    </row>
    <row r="743" spans="1:10" ht="41.25" customHeight="1" hidden="1">
      <c r="A743" s="451" t="s">
        <v>27</v>
      </c>
      <c r="B743" s="452" t="s">
        <v>140</v>
      </c>
      <c r="C743" s="453" t="s">
        <v>21</v>
      </c>
      <c r="D743" s="489"/>
      <c r="E743" s="489"/>
      <c r="F743" s="490"/>
      <c r="G743" s="490"/>
      <c r="H743" s="490"/>
      <c r="I743" s="490"/>
      <c r="J743" s="491"/>
    </row>
    <row r="744" spans="1:10" ht="15.75" hidden="1">
      <c r="A744" s="451" t="s">
        <v>28</v>
      </c>
      <c r="B744" s="452" t="s">
        <v>29</v>
      </c>
      <c r="C744" s="453" t="s">
        <v>6</v>
      </c>
      <c r="D744" s="489">
        <f>873.71</f>
        <v>873.71</v>
      </c>
      <c r="E744" s="489"/>
      <c r="F744" s="490"/>
      <c r="G744" s="490"/>
      <c r="H744" s="490"/>
      <c r="I744" s="490"/>
      <c r="J744" s="491">
        <f>J664</f>
        <v>46942.86926989814</v>
      </c>
    </row>
    <row r="745" spans="1:10" ht="50.25" hidden="1">
      <c r="A745" s="451" t="s">
        <v>30</v>
      </c>
      <c r="B745" s="452" t="s">
        <v>155</v>
      </c>
      <c r="C745" s="453" t="s">
        <v>6</v>
      </c>
      <c r="D745" s="489">
        <f>478.87</f>
        <v>478.87</v>
      </c>
      <c r="E745" s="489"/>
      <c r="F745" s="490"/>
      <c r="G745" s="490"/>
      <c r="H745" s="490"/>
      <c r="I745" s="490"/>
      <c r="J745" s="491">
        <f>4887.85+12728.41+1050</f>
        <v>18666.260000000002</v>
      </c>
    </row>
    <row r="746" spans="1:10" ht="15.75" hidden="1">
      <c r="A746" s="451"/>
      <c r="B746" s="452" t="s">
        <v>60</v>
      </c>
      <c r="C746" s="453"/>
      <c r="D746" s="489"/>
      <c r="E746" s="489"/>
      <c r="F746" s="490"/>
      <c r="G746" s="490"/>
      <c r="H746" s="490"/>
      <c r="I746" s="490"/>
      <c r="J746" s="491"/>
    </row>
    <row r="747" spans="1:10" ht="15.75" hidden="1">
      <c r="A747" s="451"/>
      <c r="B747" s="452" t="s">
        <v>31</v>
      </c>
      <c r="C747" s="453"/>
      <c r="D747" s="489">
        <f>161.88</f>
        <v>161.88</v>
      </c>
      <c r="E747" s="489"/>
      <c r="F747" s="490"/>
      <c r="G747" s="490"/>
      <c r="H747" s="490"/>
      <c r="I747" s="490"/>
      <c r="J747" s="491">
        <f>1858.3+3683.72</f>
        <v>5542.0199999999995</v>
      </c>
    </row>
    <row r="748" spans="1:10" ht="15.75" hidden="1">
      <c r="A748" s="451"/>
      <c r="B748" s="452" t="s">
        <v>32</v>
      </c>
      <c r="C748" s="453"/>
      <c r="D748" s="489">
        <f>87.17</f>
        <v>87.17</v>
      </c>
      <c r="E748" s="489"/>
      <c r="F748" s="490"/>
      <c r="G748" s="490"/>
      <c r="H748" s="490"/>
      <c r="I748" s="490"/>
      <c r="J748" s="491">
        <v>500</v>
      </c>
    </row>
    <row r="749" spans="1:10" ht="15.75" hidden="1">
      <c r="A749" s="451"/>
      <c r="B749" s="452" t="s">
        <v>33</v>
      </c>
      <c r="C749" s="453"/>
      <c r="D749" s="489">
        <f>33.5</f>
        <v>33.5</v>
      </c>
      <c r="E749" s="489"/>
      <c r="F749" s="490"/>
      <c r="G749" s="490"/>
      <c r="H749" s="490"/>
      <c r="I749" s="490"/>
      <c r="J749" s="491">
        <f>288.7+1038.84</f>
        <v>1327.54</v>
      </c>
    </row>
    <row r="750" spans="1:10" ht="18.75" hidden="1">
      <c r="A750" s="451" t="s">
        <v>34</v>
      </c>
      <c r="B750" s="452" t="s">
        <v>142</v>
      </c>
      <c r="C750" s="453" t="s">
        <v>6</v>
      </c>
      <c r="D750" s="489">
        <f>381.98</f>
        <v>381.98</v>
      </c>
      <c r="E750" s="489"/>
      <c r="F750" s="490"/>
      <c r="G750" s="490"/>
      <c r="H750" s="490"/>
      <c r="I750" s="490"/>
      <c r="J750" s="491">
        <f>15566.56+11335.09</f>
        <v>26901.65</v>
      </c>
    </row>
    <row r="751" spans="1:10" ht="31.5" hidden="1">
      <c r="A751" s="451" t="s">
        <v>35</v>
      </c>
      <c r="B751" s="452" t="s">
        <v>61</v>
      </c>
      <c r="C751" s="453" t="s">
        <v>6</v>
      </c>
      <c r="D751" s="489">
        <v>0</v>
      </c>
      <c r="E751" s="489"/>
      <c r="F751" s="490"/>
      <c r="G751" s="490"/>
      <c r="H751" s="490"/>
      <c r="I751" s="490"/>
      <c r="J751" s="491">
        <v>0</v>
      </c>
    </row>
    <row r="752" spans="1:10" ht="31.5" hidden="1">
      <c r="A752" s="451" t="s">
        <v>36</v>
      </c>
      <c r="B752" s="452" t="s">
        <v>64</v>
      </c>
      <c r="C752" s="453" t="s">
        <v>6</v>
      </c>
      <c r="D752" s="489"/>
      <c r="E752" s="489"/>
      <c r="F752" s="490"/>
      <c r="G752" s="490"/>
      <c r="H752" s="490"/>
      <c r="I752" s="490"/>
      <c r="J752" s="491"/>
    </row>
    <row r="753" spans="1:10" ht="15.75" hidden="1">
      <c r="A753" s="451" t="s">
        <v>37</v>
      </c>
      <c r="B753" s="452" t="s">
        <v>38</v>
      </c>
      <c r="C753" s="453"/>
      <c r="D753" s="489"/>
      <c r="E753" s="489"/>
      <c r="F753" s="490"/>
      <c r="G753" s="490"/>
      <c r="H753" s="490"/>
      <c r="I753" s="490"/>
      <c r="J753" s="491"/>
    </row>
    <row r="754" spans="1:10" ht="15.75" hidden="1">
      <c r="A754" s="451"/>
      <c r="B754" s="462" t="s">
        <v>39</v>
      </c>
      <c r="C754" s="453"/>
      <c r="D754" s="489"/>
      <c r="E754" s="489"/>
      <c r="F754" s="490"/>
      <c r="G754" s="490"/>
      <c r="H754" s="490"/>
      <c r="I754" s="490"/>
      <c r="J754" s="491"/>
    </row>
    <row r="755" spans="1:10" ht="18.75" hidden="1">
      <c r="A755" s="451"/>
      <c r="B755" s="452" t="s">
        <v>143</v>
      </c>
      <c r="C755" s="453" t="s">
        <v>40</v>
      </c>
      <c r="D755" s="489">
        <f>D744/D676</f>
        <v>22.830267582819754</v>
      </c>
      <c r="E755" s="489"/>
      <c r="F755" s="490"/>
      <c r="G755" s="490"/>
      <c r="H755" s="490"/>
      <c r="I755" s="490"/>
      <c r="J755" s="491">
        <v>861.46</v>
      </c>
    </row>
    <row r="756" spans="1:10" ht="18.75" hidden="1">
      <c r="A756" s="451"/>
      <c r="B756" s="452" t="s">
        <v>144</v>
      </c>
      <c r="C756" s="453" t="s">
        <v>41</v>
      </c>
      <c r="D756" s="489">
        <f>D744/D755</f>
        <v>38.269809884203234</v>
      </c>
      <c r="E756" s="489"/>
      <c r="F756" s="490"/>
      <c r="G756" s="490"/>
      <c r="H756" s="490"/>
      <c r="I756" s="490"/>
      <c r="J756" s="491">
        <f>J744/J755</f>
        <v>54.492221658461375</v>
      </c>
    </row>
    <row r="757" spans="1:10" ht="15.75" hidden="1">
      <c r="A757" s="451" t="s">
        <v>42</v>
      </c>
      <c r="B757" s="452" t="s">
        <v>43</v>
      </c>
      <c r="C757" s="453"/>
      <c r="D757" s="489"/>
      <c r="E757" s="489"/>
      <c r="F757" s="490"/>
      <c r="G757" s="490"/>
      <c r="H757" s="490"/>
      <c r="I757" s="490"/>
      <c r="J757" s="491"/>
    </row>
    <row r="758" spans="1:10" ht="15.75" hidden="1">
      <c r="A758" s="451" t="s">
        <v>44</v>
      </c>
      <c r="B758" s="452" t="s">
        <v>45</v>
      </c>
      <c r="C758" s="453" t="s">
        <v>46</v>
      </c>
      <c r="D758" s="489">
        <f>D747/12/D679</f>
        <v>0.3860295041110523</v>
      </c>
      <c r="E758" s="489"/>
      <c r="F758" s="490"/>
      <c r="G758" s="490"/>
      <c r="H758" s="490"/>
      <c r="I758" s="490"/>
      <c r="J758" s="491">
        <f>3.3+7.87</f>
        <v>11.17</v>
      </c>
    </row>
    <row r="759" spans="1:10" ht="31.5" hidden="1">
      <c r="A759" s="451" t="s">
        <v>47</v>
      </c>
      <c r="B759" s="452" t="s">
        <v>48</v>
      </c>
      <c r="C759" s="453" t="s">
        <v>62</v>
      </c>
      <c r="D759" s="489">
        <f>D747/D758/12</f>
        <v>34.945515449822246</v>
      </c>
      <c r="E759" s="489"/>
      <c r="F759" s="490"/>
      <c r="G759" s="490"/>
      <c r="H759" s="490"/>
      <c r="I759" s="490"/>
      <c r="J759" s="491">
        <f>J747/12/J758</f>
        <v>41.34601611459266</v>
      </c>
    </row>
    <row r="760" spans="1:10" ht="15.75" hidden="1">
      <c r="A760" s="451" t="s">
        <v>49</v>
      </c>
      <c r="B760" s="452" t="s">
        <v>50</v>
      </c>
      <c r="C760" s="453"/>
      <c r="D760" s="489"/>
      <c r="E760" s="489"/>
      <c r="F760" s="490"/>
      <c r="G760" s="490"/>
      <c r="H760" s="490"/>
      <c r="I760" s="490"/>
      <c r="J760" s="491"/>
    </row>
    <row r="761" spans="1:10" ht="15.75" hidden="1">
      <c r="A761" s="451"/>
      <c r="B761" s="462" t="s">
        <v>39</v>
      </c>
      <c r="C761" s="453"/>
      <c r="D761" s="489"/>
      <c r="E761" s="489"/>
      <c r="F761" s="490"/>
      <c r="G761" s="490"/>
      <c r="H761" s="490"/>
      <c r="I761" s="490"/>
      <c r="J761" s="491"/>
    </row>
    <row r="762" spans="1:10" ht="15.75" hidden="1">
      <c r="A762" s="451"/>
      <c r="B762" s="452" t="s">
        <v>51</v>
      </c>
      <c r="C762" s="453" t="s">
        <v>6</v>
      </c>
      <c r="D762" s="489"/>
      <c r="E762" s="489"/>
      <c r="F762" s="490"/>
      <c r="G762" s="490"/>
      <c r="H762" s="490"/>
      <c r="I762" s="490"/>
      <c r="J762" s="491"/>
    </row>
    <row r="763" spans="1:10" ht="16.5" hidden="1" thickBot="1">
      <c r="A763" s="468"/>
      <c r="B763" s="469" t="s">
        <v>52</v>
      </c>
      <c r="C763" s="470" t="s">
        <v>6</v>
      </c>
      <c r="D763" s="578"/>
      <c r="E763" s="578"/>
      <c r="F763" s="579"/>
      <c r="G763" s="579"/>
      <c r="H763" s="579"/>
      <c r="I763" s="579"/>
      <c r="J763" s="580"/>
    </row>
    <row r="764" spans="1:10" ht="21" hidden="1" thickBot="1">
      <c r="A764" s="814" t="s">
        <v>269</v>
      </c>
      <c r="B764" s="815"/>
      <c r="C764" s="815"/>
      <c r="D764" s="815"/>
      <c r="E764" s="815"/>
      <c r="F764" s="815"/>
      <c r="G764" s="815"/>
      <c r="H764" s="815"/>
      <c r="I764" s="815"/>
      <c r="J764" s="816"/>
    </row>
    <row r="765" spans="1:10" ht="21" hidden="1" thickBot="1">
      <c r="A765" s="814" t="s">
        <v>270</v>
      </c>
      <c r="B765" s="815"/>
      <c r="C765" s="815"/>
      <c r="D765" s="815"/>
      <c r="E765" s="815"/>
      <c r="F765" s="815"/>
      <c r="G765" s="815"/>
      <c r="H765" s="815"/>
      <c r="I765" s="815"/>
      <c r="J765" s="816"/>
    </row>
    <row r="766" spans="1:10" s="3" customFormat="1" ht="79.5" hidden="1" thickBot="1">
      <c r="A766" s="441" t="s">
        <v>53</v>
      </c>
      <c r="B766" s="442" t="s">
        <v>0</v>
      </c>
      <c r="C766" s="442" t="s">
        <v>1</v>
      </c>
      <c r="D766" s="442" t="s">
        <v>55</v>
      </c>
      <c r="E766" s="442" t="s">
        <v>134</v>
      </c>
      <c r="F766" s="443"/>
      <c r="G766" s="443"/>
      <c r="H766" s="443"/>
      <c r="I766" s="443"/>
      <c r="J766" s="444" t="s">
        <v>54</v>
      </c>
    </row>
    <row r="767" spans="1:10" ht="16.5" hidden="1" thickBot="1">
      <c r="A767" s="441"/>
      <c r="B767" s="442"/>
      <c r="C767" s="442"/>
      <c r="D767" s="442">
        <v>2015</v>
      </c>
      <c r="E767" s="442">
        <v>2016</v>
      </c>
      <c r="F767" s="443"/>
      <c r="G767" s="443"/>
      <c r="H767" s="443"/>
      <c r="I767" s="443"/>
      <c r="J767" s="444">
        <v>2017</v>
      </c>
    </row>
    <row r="768" spans="1:10" ht="15.75" hidden="1">
      <c r="A768" s="445" t="s">
        <v>2</v>
      </c>
      <c r="B768" s="446" t="s">
        <v>3</v>
      </c>
      <c r="C768" s="447"/>
      <c r="D768" s="581"/>
      <c r="E768" s="581"/>
      <c r="F768" s="582"/>
      <c r="G768" s="582"/>
      <c r="H768" s="582"/>
      <c r="I768" s="582"/>
      <c r="J768" s="583"/>
    </row>
    <row r="769" spans="1:10" ht="15.75" hidden="1">
      <c r="A769" s="451" t="s">
        <v>4</v>
      </c>
      <c r="B769" s="452" t="s">
        <v>5</v>
      </c>
      <c r="C769" s="453" t="s">
        <v>6</v>
      </c>
      <c r="D769" s="480">
        <v>19320724</v>
      </c>
      <c r="E769" s="480">
        <v>21186779</v>
      </c>
      <c r="F769" s="481"/>
      <c r="G769" s="481"/>
      <c r="H769" s="481"/>
      <c r="I769" s="481"/>
      <c r="J769" s="482">
        <v>21186779</v>
      </c>
    </row>
    <row r="770" spans="1:10" ht="15.75" hidden="1">
      <c r="A770" s="451" t="s">
        <v>7</v>
      </c>
      <c r="B770" s="452" t="s">
        <v>8</v>
      </c>
      <c r="C770" s="453" t="s">
        <v>6</v>
      </c>
      <c r="D770" s="480">
        <v>-125009</v>
      </c>
      <c r="E770" s="480">
        <v>-577015</v>
      </c>
      <c r="F770" s="481"/>
      <c r="G770" s="481"/>
      <c r="H770" s="481"/>
      <c r="I770" s="481"/>
      <c r="J770" s="482">
        <v>-577015</v>
      </c>
    </row>
    <row r="771" spans="1:10" ht="15.75" hidden="1">
      <c r="A771" s="451" t="s">
        <v>9</v>
      </c>
      <c r="B771" s="452" t="s">
        <v>10</v>
      </c>
      <c r="C771" s="453" t="s">
        <v>6</v>
      </c>
      <c r="D771" s="480">
        <v>489095</v>
      </c>
      <c r="E771" s="480">
        <v>30582</v>
      </c>
      <c r="F771" s="481"/>
      <c r="G771" s="481"/>
      <c r="H771" s="481"/>
      <c r="I771" s="481"/>
      <c r="J771" s="482">
        <v>30582</v>
      </c>
    </row>
    <row r="772" spans="1:10" ht="15.75" hidden="1">
      <c r="A772" s="451" t="s">
        <v>11</v>
      </c>
      <c r="B772" s="452" t="s">
        <v>12</v>
      </c>
      <c r="C772" s="453" t="s">
        <v>6</v>
      </c>
      <c r="D772" s="480">
        <v>154125</v>
      </c>
      <c r="E772" s="480">
        <v>-283437</v>
      </c>
      <c r="F772" s="481"/>
      <c r="G772" s="481"/>
      <c r="H772" s="481"/>
      <c r="I772" s="481"/>
      <c r="J772" s="482">
        <v>-283437</v>
      </c>
    </row>
    <row r="773" spans="1:10" ht="15.75" hidden="1">
      <c r="A773" s="451" t="s">
        <v>13</v>
      </c>
      <c r="B773" s="452" t="s">
        <v>14</v>
      </c>
      <c r="C773" s="453"/>
      <c r="D773" s="480"/>
      <c r="E773" s="480"/>
      <c r="F773" s="481"/>
      <c r="G773" s="481"/>
      <c r="H773" s="481"/>
      <c r="I773" s="481"/>
      <c r="J773" s="482"/>
    </row>
    <row r="774" spans="1:10" ht="47.25" hidden="1">
      <c r="A774" s="451" t="s">
        <v>15</v>
      </c>
      <c r="B774" s="452" t="s">
        <v>59</v>
      </c>
      <c r="C774" s="453" t="s">
        <v>16</v>
      </c>
      <c r="D774" s="480">
        <v>-0.6470202669423776</v>
      </c>
      <c r="E774" s="480"/>
      <c r="F774" s="481"/>
      <c r="G774" s="481"/>
      <c r="H774" s="481"/>
      <c r="I774" s="481"/>
      <c r="J774" s="482"/>
    </row>
    <row r="775" spans="1:10" ht="31.5" hidden="1">
      <c r="A775" s="451" t="s">
        <v>17</v>
      </c>
      <c r="B775" s="452" t="s">
        <v>58</v>
      </c>
      <c r="C775" s="453"/>
      <c r="D775" s="489"/>
      <c r="E775" s="489"/>
      <c r="F775" s="490"/>
      <c r="G775" s="490"/>
      <c r="H775" s="490"/>
      <c r="I775" s="490"/>
      <c r="J775" s="491"/>
    </row>
    <row r="776" spans="1:10" ht="18.75" hidden="1">
      <c r="A776" s="451" t="s">
        <v>18</v>
      </c>
      <c r="B776" s="452" t="s">
        <v>135</v>
      </c>
      <c r="C776" s="453" t="s">
        <v>19</v>
      </c>
      <c r="D776" s="489"/>
      <c r="E776" s="489"/>
      <c r="F776" s="490"/>
      <c r="G776" s="490"/>
      <c r="H776" s="490"/>
      <c r="I776" s="490"/>
      <c r="J776" s="491"/>
    </row>
    <row r="777" spans="1:10" ht="18.75" hidden="1">
      <c r="A777" s="451" t="s">
        <v>20</v>
      </c>
      <c r="B777" s="452" t="s">
        <v>136</v>
      </c>
      <c r="C777" s="453" t="s">
        <v>21</v>
      </c>
      <c r="D777" s="489"/>
      <c r="E777" s="489"/>
      <c r="F777" s="490"/>
      <c r="G777" s="490"/>
      <c r="H777" s="490"/>
      <c r="I777" s="490"/>
      <c r="J777" s="491"/>
    </row>
    <row r="778" spans="1:10" ht="18.75" hidden="1">
      <c r="A778" s="457" t="s">
        <v>22</v>
      </c>
      <c r="B778" s="458" t="s">
        <v>137</v>
      </c>
      <c r="C778" s="459" t="s">
        <v>19</v>
      </c>
      <c r="D778" s="461">
        <v>4.8259</v>
      </c>
      <c r="E778" s="461">
        <v>1.3952</v>
      </c>
      <c r="F778" s="532"/>
      <c r="G778" s="532"/>
      <c r="H778" s="532"/>
      <c r="I778" s="532"/>
      <c r="J778" s="460">
        <v>2.409936125273069</v>
      </c>
    </row>
    <row r="779" spans="1:10" ht="34.5" hidden="1">
      <c r="A779" s="451" t="s">
        <v>56</v>
      </c>
      <c r="B779" s="452" t="s">
        <v>138</v>
      </c>
      <c r="C779" s="453" t="s">
        <v>57</v>
      </c>
      <c r="D779" s="461">
        <v>9.729047999999999</v>
      </c>
      <c r="E779" s="461">
        <v>7.846399999999999</v>
      </c>
      <c r="F779" s="532"/>
      <c r="G779" s="532"/>
      <c r="H779" s="532"/>
      <c r="I779" s="532"/>
      <c r="J779" s="460">
        <v>7.514263091199999</v>
      </c>
    </row>
    <row r="780" spans="1:10" ht="18.75" hidden="1">
      <c r="A780" s="451" t="s">
        <v>24</v>
      </c>
      <c r="B780" s="452" t="s">
        <v>139</v>
      </c>
      <c r="C780" s="453" t="s">
        <v>23</v>
      </c>
      <c r="D780" s="461">
        <v>2.351807</v>
      </c>
      <c r="E780" s="461">
        <v>2.3796</v>
      </c>
      <c r="F780" s="532"/>
      <c r="G780" s="532"/>
      <c r="H780" s="532"/>
      <c r="I780" s="532"/>
      <c r="J780" s="460">
        <v>2.351807</v>
      </c>
    </row>
    <row r="781" spans="1:10" ht="63" hidden="1">
      <c r="A781" s="451" t="s">
        <v>25</v>
      </c>
      <c r="B781" s="452" t="s">
        <v>153</v>
      </c>
      <c r="C781" s="453" t="s">
        <v>16</v>
      </c>
      <c r="D781" s="464" t="s">
        <v>364</v>
      </c>
      <c r="E781" s="464" t="s">
        <v>365</v>
      </c>
      <c r="F781" s="563"/>
      <c r="G781" s="563"/>
      <c r="H781" s="563"/>
      <c r="I781" s="563"/>
      <c r="J781" s="564" t="s">
        <v>366</v>
      </c>
    </row>
    <row r="782" spans="1:10" ht="63" hidden="1">
      <c r="A782" s="451" t="s">
        <v>26</v>
      </c>
      <c r="B782" s="452" t="s">
        <v>154</v>
      </c>
      <c r="C782" s="453"/>
      <c r="D782" s="464" t="s">
        <v>367</v>
      </c>
      <c r="E782" s="464" t="s">
        <v>368</v>
      </c>
      <c r="F782" s="563"/>
      <c r="G782" s="563"/>
      <c r="H782" s="563"/>
      <c r="I782" s="563"/>
      <c r="J782" s="564"/>
    </row>
    <row r="783" spans="1:10" ht="34.5" hidden="1">
      <c r="A783" s="451" t="s">
        <v>27</v>
      </c>
      <c r="B783" s="452" t="s">
        <v>140</v>
      </c>
      <c r="C783" s="453" t="s">
        <v>21</v>
      </c>
      <c r="D783" s="464"/>
      <c r="E783" s="464"/>
      <c r="F783" s="563"/>
      <c r="G783" s="563"/>
      <c r="H783" s="563"/>
      <c r="I783" s="563"/>
      <c r="J783" s="564"/>
    </row>
    <row r="784" spans="1:10" ht="15.75" hidden="1">
      <c r="A784" s="451" t="s">
        <v>28</v>
      </c>
      <c r="B784" s="452" t="s">
        <v>29</v>
      </c>
      <c r="C784" s="453" t="s">
        <v>6</v>
      </c>
      <c r="D784" s="461">
        <v>25558.303713195583</v>
      </c>
      <c r="E784" s="461">
        <v>26216.197706835203</v>
      </c>
      <c r="F784" s="532"/>
      <c r="G784" s="532"/>
      <c r="H784" s="532"/>
      <c r="I784" s="532"/>
      <c r="J784" s="460">
        <v>57680.58052012914</v>
      </c>
    </row>
    <row r="785" spans="1:10" ht="50.25" hidden="1">
      <c r="A785" s="451" t="s">
        <v>30</v>
      </c>
      <c r="B785" s="452" t="s">
        <v>155</v>
      </c>
      <c r="C785" s="453" t="s">
        <v>6</v>
      </c>
      <c r="D785" s="461">
        <v>18725.865792729415</v>
      </c>
      <c r="E785" s="461">
        <v>17652.3814060352</v>
      </c>
      <c r="F785" s="532"/>
      <c r="G785" s="532"/>
      <c r="H785" s="532"/>
      <c r="I785" s="532"/>
      <c r="J785" s="460">
        <v>37428.5558954779</v>
      </c>
    </row>
    <row r="786" spans="1:10" ht="15.75" hidden="1">
      <c r="A786" s="451"/>
      <c r="B786" s="452" t="s">
        <v>60</v>
      </c>
      <c r="C786" s="453"/>
      <c r="D786" s="461"/>
      <c r="E786" s="461"/>
      <c r="F786" s="532"/>
      <c r="G786" s="532"/>
      <c r="H786" s="532"/>
      <c r="I786" s="532"/>
      <c r="J786" s="460"/>
    </row>
    <row r="787" spans="1:10" ht="15.75" hidden="1">
      <c r="A787" s="451"/>
      <c r="B787" s="452" t="s">
        <v>31</v>
      </c>
      <c r="C787" s="453"/>
      <c r="D787" s="461">
        <v>3800.149189073052</v>
      </c>
      <c r="E787" s="461">
        <v>2903.911406035201</v>
      </c>
      <c r="F787" s="532"/>
      <c r="G787" s="532"/>
      <c r="H787" s="532"/>
      <c r="I787" s="532"/>
      <c r="J787" s="460">
        <v>5116.664961664475</v>
      </c>
    </row>
    <row r="788" spans="1:10" ht="15.75" hidden="1">
      <c r="A788" s="451"/>
      <c r="B788" s="452" t="s">
        <v>32</v>
      </c>
      <c r="C788" s="453"/>
      <c r="D788" s="461">
        <v>2316.405</v>
      </c>
      <c r="E788" s="461">
        <v>1943.02</v>
      </c>
      <c r="F788" s="532"/>
      <c r="G788" s="532"/>
      <c r="H788" s="532"/>
      <c r="I788" s="532"/>
      <c r="J788" s="460">
        <v>1852</v>
      </c>
    </row>
    <row r="789" spans="1:10" ht="15.75" hidden="1">
      <c r="A789" s="451"/>
      <c r="B789" s="452" t="s">
        <v>33</v>
      </c>
      <c r="C789" s="453"/>
      <c r="D789" s="461">
        <v>534.5195100000001</v>
      </c>
      <c r="E789" s="461">
        <v>2940.43</v>
      </c>
      <c r="F789" s="532"/>
      <c r="G789" s="532"/>
      <c r="H789" s="532"/>
      <c r="I789" s="532"/>
      <c r="J789" s="460">
        <v>1740.7959435613989</v>
      </c>
    </row>
    <row r="790" spans="1:10" ht="18.75" hidden="1">
      <c r="A790" s="451" t="s">
        <v>34</v>
      </c>
      <c r="B790" s="452" t="s">
        <v>142</v>
      </c>
      <c r="C790" s="453" t="s">
        <v>6</v>
      </c>
      <c r="D790" s="461">
        <v>6748.541935279092</v>
      </c>
      <c r="E790" s="461">
        <v>6118.366300799999</v>
      </c>
      <c r="F790" s="532"/>
      <c r="G790" s="532"/>
      <c r="H790" s="532"/>
      <c r="I790" s="532"/>
      <c r="J790" s="460">
        <v>7115.029754756907</v>
      </c>
    </row>
    <row r="791" spans="1:10" ht="31.5" hidden="1">
      <c r="A791" s="451" t="s">
        <v>35</v>
      </c>
      <c r="B791" s="452" t="s">
        <v>61</v>
      </c>
      <c r="C791" s="453" t="s">
        <v>6</v>
      </c>
      <c r="D791" s="461"/>
      <c r="E791" s="461"/>
      <c r="F791" s="532"/>
      <c r="G791" s="532"/>
      <c r="H791" s="532"/>
      <c r="I791" s="532"/>
      <c r="J791" s="460">
        <v>13136.994869894337</v>
      </c>
    </row>
    <row r="792" spans="1:10" ht="31.5" hidden="1">
      <c r="A792" s="451" t="s">
        <v>36</v>
      </c>
      <c r="B792" s="452" t="s">
        <v>64</v>
      </c>
      <c r="C792" s="453" t="s">
        <v>6</v>
      </c>
      <c r="D792" s="461"/>
      <c r="E792" s="461"/>
      <c r="F792" s="532"/>
      <c r="G792" s="532"/>
      <c r="H792" s="532"/>
      <c r="I792" s="532"/>
      <c r="J792" s="460"/>
    </row>
    <row r="793" spans="1:10" ht="15.75" hidden="1">
      <c r="A793" s="451" t="s">
        <v>37</v>
      </c>
      <c r="B793" s="452" t="s">
        <v>38</v>
      </c>
      <c r="C793" s="453"/>
      <c r="D793" s="461"/>
      <c r="E793" s="461"/>
      <c r="F793" s="532"/>
      <c r="G793" s="532"/>
      <c r="H793" s="532"/>
      <c r="I793" s="532"/>
      <c r="J793" s="460"/>
    </row>
    <row r="794" spans="1:10" ht="15.75" hidden="1">
      <c r="A794" s="451"/>
      <c r="B794" s="462" t="s">
        <v>39</v>
      </c>
      <c r="C794" s="453"/>
      <c r="D794" s="461"/>
      <c r="E794" s="461"/>
      <c r="F794" s="532"/>
      <c r="G794" s="532"/>
      <c r="H794" s="532"/>
      <c r="I794" s="532"/>
      <c r="J794" s="460"/>
    </row>
    <row r="795" spans="1:10" ht="18.75" hidden="1">
      <c r="A795" s="451"/>
      <c r="B795" s="452" t="s">
        <v>143</v>
      </c>
      <c r="C795" s="453" t="s">
        <v>40</v>
      </c>
      <c r="D795" s="461">
        <v>352.13829999999996</v>
      </c>
      <c r="E795" s="461">
        <v>352.13829999999996</v>
      </c>
      <c r="F795" s="532"/>
      <c r="G795" s="532"/>
      <c r="H795" s="532"/>
      <c r="I795" s="532"/>
      <c r="J795" s="460">
        <v>352.13829999999996</v>
      </c>
    </row>
    <row r="796" spans="1:10" ht="18.75" hidden="1">
      <c r="A796" s="451"/>
      <c r="B796" s="452" t="s">
        <v>144</v>
      </c>
      <c r="C796" s="453" t="s">
        <v>41</v>
      </c>
      <c r="D796" s="461">
        <v>72.5803007318306</v>
      </c>
      <c r="E796" s="461">
        <v>74.44858371507787</v>
      </c>
      <c r="F796" s="532"/>
      <c r="G796" s="532"/>
      <c r="H796" s="532"/>
      <c r="I796" s="532"/>
      <c r="J796" s="460">
        <v>163.8009285559939</v>
      </c>
    </row>
    <row r="797" spans="1:10" ht="15.75" hidden="1">
      <c r="A797" s="451" t="s">
        <v>42</v>
      </c>
      <c r="B797" s="452" t="s">
        <v>43</v>
      </c>
      <c r="C797" s="453"/>
      <c r="D797" s="461"/>
      <c r="E797" s="461"/>
      <c r="F797" s="532"/>
      <c r="G797" s="532"/>
      <c r="H797" s="532"/>
      <c r="I797" s="532"/>
      <c r="J797" s="460"/>
    </row>
    <row r="798" spans="1:10" ht="15.75" hidden="1">
      <c r="A798" s="451" t="s">
        <v>44</v>
      </c>
      <c r="B798" s="452" t="s">
        <v>45</v>
      </c>
      <c r="C798" s="453" t="s">
        <v>46</v>
      </c>
      <c r="D798" s="461">
        <v>9.6375</v>
      </c>
      <c r="E798" s="461">
        <v>8</v>
      </c>
      <c r="F798" s="532"/>
      <c r="G798" s="532"/>
      <c r="H798" s="532"/>
      <c r="I798" s="532"/>
      <c r="J798" s="460">
        <v>11</v>
      </c>
    </row>
    <row r="799" spans="1:10" ht="31.5" hidden="1">
      <c r="A799" s="451" t="s">
        <v>47</v>
      </c>
      <c r="B799" s="452" t="s">
        <v>48</v>
      </c>
      <c r="C799" s="453" t="s">
        <v>62</v>
      </c>
      <c r="D799" s="461">
        <v>32.85905048917469</v>
      </c>
      <c r="E799" s="461">
        <v>30.249077146200005</v>
      </c>
      <c r="F799" s="532"/>
      <c r="G799" s="532"/>
      <c r="H799" s="532"/>
      <c r="I799" s="532"/>
      <c r="J799" s="460">
        <v>38.762613345942995</v>
      </c>
    </row>
    <row r="800" spans="1:10" ht="15.75" hidden="1">
      <c r="A800" s="451" t="s">
        <v>49</v>
      </c>
      <c r="B800" s="452" t="s">
        <v>50</v>
      </c>
      <c r="C800" s="453"/>
      <c r="D800" s="461"/>
      <c r="E800" s="461"/>
      <c r="F800" s="532"/>
      <c r="G800" s="532"/>
      <c r="H800" s="532"/>
      <c r="I800" s="532"/>
      <c r="J800" s="460"/>
    </row>
    <row r="801" spans="1:10" ht="15.75" hidden="1">
      <c r="A801" s="451"/>
      <c r="B801" s="462" t="s">
        <v>39</v>
      </c>
      <c r="C801" s="453"/>
      <c r="D801" s="461"/>
      <c r="E801" s="461"/>
      <c r="F801" s="532"/>
      <c r="G801" s="532"/>
      <c r="H801" s="532"/>
      <c r="I801" s="532"/>
      <c r="J801" s="460"/>
    </row>
    <row r="802" spans="1:10" ht="15.75" hidden="1">
      <c r="A802" s="451"/>
      <c r="B802" s="452" t="s">
        <v>51</v>
      </c>
      <c r="C802" s="453" t="s">
        <v>6</v>
      </c>
      <c r="D802" s="461">
        <v>1000</v>
      </c>
      <c r="E802" s="461">
        <v>1000</v>
      </c>
      <c r="F802" s="532"/>
      <c r="G802" s="532"/>
      <c r="H802" s="532"/>
      <c r="I802" s="532"/>
      <c r="J802" s="460">
        <v>1000</v>
      </c>
    </row>
    <row r="803" spans="1:10" ht="16.5" hidden="1" thickBot="1">
      <c r="A803" s="468"/>
      <c r="B803" s="469" t="s">
        <v>52</v>
      </c>
      <c r="C803" s="470" t="s">
        <v>6</v>
      </c>
      <c r="D803" s="536"/>
      <c r="E803" s="536"/>
      <c r="F803" s="537"/>
      <c r="G803" s="537"/>
      <c r="H803" s="537"/>
      <c r="I803" s="537"/>
      <c r="J803" s="538"/>
    </row>
    <row r="804" spans="1:10" ht="21" hidden="1" thickBot="1">
      <c r="A804" s="814" t="s">
        <v>276</v>
      </c>
      <c r="B804" s="815"/>
      <c r="C804" s="815"/>
      <c r="D804" s="815"/>
      <c r="E804" s="815"/>
      <c r="F804" s="815"/>
      <c r="G804" s="815"/>
      <c r="H804" s="815"/>
      <c r="I804" s="815"/>
      <c r="J804" s="816"/>
    </row>
    <row r="805" spans="1:10" ht="79.5" hidden="1" thickBot="1">
      <c r="A805" s="441" t="s">
        <v>53</v>
      </c>
      <c r="B805" s="442" t="s">
        <v>0</v>
      </c>
      <c r="C805" s="442" t="s">
        <v>1</v>
      </c>
      <c r="D805" s="442" t="s">
        <v>55</v>
      </c>
      <c r="E805" s="442" t="s">
        <v>134</v>
      </c>
      <c r="F805" s="443"/>
      <c r="G805" s="443"/>
      <c r="H805" s="443"/>
      <c r="I805" s="443"/>
      <c r="J805" s="444" t="s">
        <v>54</v>
      </c>
    </row>
    <row r="806" spans="1:10" ht="16.5" hidden="1" thickBot="1">
      <c r="A806" s="441"/>
      <c r="B806" s="442"/>
      <c r="C806" s="442"/>
      <c r="D806" s="442">
        <v>2015</v>
      </c>
      <c r="E806" s="442">
        <v>2016</v>
      </c>
      <c r="F806" s="443"/>
      <c r="G806" s="443"/>
      <c r="H806" s="443"/>
      <c r="I806" s="443"/>
      <c r="J806" s="444">
        <v>2017</v>
      </c>
    </row>
    <row r="807" spans="1:10" ht="15.75" hidden="1">
      <c r="A807" s="474" t="s">
        <v>2</v>
      </c>
      <c r="B807" s="475" t="s">
        <v>3</v>
      </c>
      <c r="C807" s="476"/>
      <c r="D807" s="588"/>
      <c r="E807" s="588"/>
      <c r="F807" s="589"/>
      <c r="G807" s="589"/>
      <c r="H807" s="589"/>
      <c r="I807" s="589"/>
      <c r="J807" s="590"/>
    </row>
    <row r="808" spans="1:10" ht="15.75" hidden="1">
      <c r="A808" s="451" t="s">
        <v>4</v>
      </c>
      <c r="B808" s="452" t="s">
        <v>5</v>
      </c>
      <c r="C808" s="453" t="s">
        <v>6</v>
      </c>
      <c r="D808" s="480">
        <v>19320724</v>
      </c>
      <c r="E808" s="480">
        <v>21186779</v>
      </c>
      <c r="F808" s="481"/>
      <c r="G808" s="481"/>
      <c r="H808" s="481"/>
      <c r="I808" s="481"/>
      <c r="J808" s="482">
        <v>21186779</v>
      </c>
    </row>
    <row r="809" spans="1:10" ht="15.75" hidden="1">
      <c r="A809" s="451" t="s">
        <v>7</v>
      </c>
      <c r="B809" s="452" t="s">
        <v>8</v>
      </c>
      <c r="C809" s="453" t="s">
        <v>6</v>
      </c>
      <c r="D809" s="480">
        <v>-125009</v>
      </c>
      <c r="E809" s="480">
        <v>-577015</v>
      </c>
      <c r="F809" s="481"/>
      <c r="G809" s="481"/>
      <c r="H809" s="481"/>
      <c r="I809" s="481"/>
      <c r="J809" s="482">
        <v>-577015</v>
      </c>
    </row>
    <row r="810" spans="1:10" ht="15.75" hidden="1">
      <c r="A810" s="451" t="s">
        <v>9</v>
      </c>
      <c r="B810" s="452" t="s">
        <v>10</v>
      </c>
      <c r="C810" s="453" t="s">
        <v>6</v>
      </c>
      <c r="D810" s="480">
        <v>489095</v>
      </c>
      <c r="E810" s="480">
        <v>30582</v>
      </c>
      <c r="F810" s="481"/>
      <c r="G810" s="481"/>
      <c r="H810" s="481"/>
      <c r="I810" s="481"/>
      <c r="J810" s="482">
        <v>30582</v>
      </c>
    </row>
    <row r="811" spans="1:10" ht="15.75" hidden="1">
      <c r="A811" s="451" t="s">
        <v>11</v>
      </c>
      <c r="B811" s="452" t="s">
        <v>12</v>
      </c>
      <c r="C811" s="453" t="s">
        <v>6</v>
      </c>
      <c r="D811" s="480">
        <v>154125</v>
      </c>
      <c r="E811" s="480">
        <v>-283437</v>
      </c>
      <c r="F811" s="481"/>
      <c r="G811" s="481"/>
      <c r="H811" s="481"/>
      <c r="I811" s="481"/>
      <c r="J811" s="482">
        <v>-283437</v>
      </c>
    </row>
    <row r="812" spans="1:10" ht="15.75" hidden="1">
      <c r="A812" s="451" t="s">
        <v>13</v>
      </c>
      <c r="B812" s="452" t="s">
        <v>14</v>
      </c>
      <c r="C812" s="453"/>
      <c r="D812" s="480"/>
      <c r="E812" s="480"/>
      <c r="F812" s="481"/>
      <c r="G812" s="481"/>
      <c r="H812" s="481"/>
      <c r="I812" s="481"/>
      <c r="J812" s="482"/>
    </row>
    <row r="813" spans="1:10" ht="47.25" hidden="1">
      <c r="A813" s="451" t="s">
        <v>15</v>
      </c>
      <c r="B813" s="452" t="s">
        <v>59</v>
      </c>
      <c r="C813" s="453" t="s">
        <v>16</v>
      </c>
      <c r="D813" s="480">
        <v>-0.6470202669423776</v>
      </c>
      <c r="E813" s="480"/>
      <c r="F813" s="481"/>
      <c r="G813" s="481"/>
      <c r="H813" s="481"/>
      <c r="I813" s="481"/>
      <c r="J813" s="482"/>
    </row>
    <row r="814" spans="1:10" ht="31.5" hidden="1">
      <c r="A814" s="451" t="s">
        <v>17</v>
      </c>
      <c r="B814" s="452" t="s">
        <v>58</v>
      </c>
      <c r="C814" s="453"/>
      <c r="D814" s="489"/>
      <c r="E814" s="489"/>
      <c r="F814" s="490"/>
      <c r="G814" s="490"/>
      <c r="H814" s="490"/>
      <c r="I814" s="490"/>
      <c r="J814" s="491"/>
    </row>
    <row r="815" spans="1:10" ht="18.75" hidden="1">
      <c r="A815" s="451" t="s">
        <v>18</v>
      </c>
      <c r="B815" s="452" t="s">
        <v>135</v>
      </c>
      <c r="C815" s="453" t="s">
        <v>19</v>
      </c>
      <c r="D815" s="489"/>
      <c r="E815" s="489"/>
      <c r="F815" s="490"/>
      <c r="G815" s="490"/>
      <c r="H815" s="490"/>
      <c r="I815" s="490"/>
      <c r="J815" s="491"/>
    </row>
    <row r="816" spans="1:10" ht="18.75" hidden="1">
      <c r="A816" s="451" t="s">
        <v>20</v>
      </c>
      <c r="B816" s="452" t="s">
        <v>136</v>
      </c>
      <c r="C816" s="453" t="s">
        <v>21</v>
      </c>
      <c r="D816" s="489"/>
      <c r="E816" s="489"/>
      <c r="F816" s="490"/>
      <c r="G816" s="490"/>
      <c r="H816" s="490"/>
      <c r="I816" s="490"/>
      <c r="J816" s="491"/>
    </row>
    <row r="817" spans="1:10" ht="18.75" hidden="1">
      <c r="A817" s="457" t="s">
        <v>22</v>
      </c>
      <c r="B817" s="458" t="s">
        <v>137</v>
      </c>
      <c r="C817" s="459" t="s">
        <v>19</v>
      </c>
      <c r="D817" s="461">
        <v>3.9763</v>
      </c>
      <c r="E817" s="461">
        <v>7.300000000000001</v>
      </c>
      <c r="F817" s="532"/>
      <c r="G817" s="532"/>
      <c r="H817" s="532"/>
      <c r="I817" s="532"/>
      <c r="J817" s="460">
        <v>3.6051956686557913</v>
      </c>
    </row>
    <row r="818" spans="1:10" ht="34.5" hidden="1">
      <c r="A818" s="451" t="s">
        <v>56</v>
      </c>
      <c r="B818" s="452" t="s">
        <v>138</v>
      </c>
      <c r="C818" s="453" t="s">
        <v>57</v>
      </c>
      <c r="D818" s="461">
        <v>21.567832000000003</v>
      </c>
      <c r="E818" s="461">
        <v>19.87</v>
      </c>
      <c r="F818" s="532"/>
      <c r="G818" s="532"/>
      <c r="H818" s="532"/>
      <c r="I818" s="532"/>
      <c r="J818" s="460">
        <v>21.617754846</v>
      </c>
    </row>
    <row r="819" spans="1:10" ht="18.75" hidden="1">
      <c r="A819" s="451" t="s">
        <v>24</v>
      </c>
      <c r="B819" s="452" t="s">
        <v>139</v>
      </c>
      <c r="C819" s="453" t="s">
        <v>23</v>
      </c>
      <c r="D819" s="461">
        <v>1.7828990000000002</v>
      </c>
      <c r="E819" s="461">
        <v>1.83</v>
      </c>
      <c r="F819" s="532"/>
      <c r="G819" s="532"/>
      <c r="H819" s="532"/>
      <c r="I819" s="532"/>
      <c r="J819" s="460">
        <v>1.7828990000000002</v>
      </c>
    </row>
    <row r="820" spans="1:10" ht="63" hidden="1">
      <c r="A820" s="451" t="s">
        <v>25</v>
      </c>
      <c r="B820" s="452" t="s">
        <v>153</v>
      </c>
      <c r="C820" s="453" t="s">
        <v>16</v>
      </c>
      <c r="D820" s="464" t="s">
        <v>369</v>
      </c>
      <c r="E820" s="464" t="s">
        <v>370</v>
      </c>
      <c r="F820" s="563"/>
      <c r="G820" s="563"/>
      <c r="H820" s="563"/>
      <c r="I820" s="563"/>
      <c r="J820" s="564" t="s">
        <v>371</v>
      </c>
    </row>
    <row r="821" spans="1:10" ht="63" hidden="1">
      <c r="A821" s="451" t="s">
        <v>26</v>
      </c>
      <c r="B821" s="452" t="s">
        <v>154</v>
      </c>
      <c r="C821" s="453"/>
      <c r="D821" s="464" t="s">
        <v>367</v>
      </c>
      <c r="E821" s="464" t="s">
        <v>368</v>
      </c>
      <c r="F821" s="563"/>
      <c r="G821" s="563"/>
      <c r="H821" s="563"/>
      <c r="I821" s="563"/>
      <c r="J821" s="564"/>
    </row>
    <row r="822" spans="1:10" ht="34.5" hidden="1">
      <c r="A822" s="451" t="s">
        <v>27</v>
      </c>
      <c r="B822" s="452" t="s">
        <v>140</v>
      </c>
      <c r="C822" s="453" t="s">
        <v>21</v>
      </c>
      <c r="D822" s="461"/>
      <c r="E822" s="461"/>
      <c r="F822" s="532"/>
      <c r="G822" s="532"/>
      <c r="H822" s="532"/>
      <c r="I822" s="532"/>
      <c r="J822" s="460"/>
    </row>
    <row r="823" spans="1:10" ht="15.75" hidden="1">
      <c r="A823" s="451" t="s">
        <v>28</v>
      </c>
      <c r="B823" s="452" t="s">
        <v>29</v>
      </c>
      <c r="C823" s="453" t="s">
        <v>6</v>
      </c>
      <c r="D823" s="461">
        <v>35995.51272266629</v>
      </c>
      <c r="E823" s="461">
        <v>24198.739803020988</v>
      </c>
      <c r="F823" s="532"/>
      <c r="G823" s="532"/>
      <c r="H823" s="532"/>
      <c r="I823" s="532"/>
      <c r="J823" s="460">
        <v>52006.71576681504</v>
      </c>
    </row>
    <row r="824" spans="1:10" ht="50.25" hidden="1">
      <c r="A824" s="451" t="s">
        <v>30</v>
      </c>
      <c r="B824" s="452" t="s">
        <v>155</v>
      </c>
      <c r="C824" s="453" t="s">
        <v>6</v>
      </c>
      <c r="D824" s="461">
        <v>23809.35897739747</v>
      </c>
      <c r="E824" s="461">
        <v>17409.939803020992</v>
      </c>
      <c r="F824" s="532"/>
      <c r="G824" s="532"/>
      <c r="H824" s="532"/>
      <c r="I824" s="532"/>
      <c r="J824" s="460">
        <v>39722.61112154598</v>
      </c>
    </row>
    <row r="825" spans="1:10" ht="15.75" hidden="1">
      <c r="A825" s="451"/>
      <c r="B825" s="452" t="s">
        <v>60</v>
      </c>
      <c r="C825" s="453"/>
      <c r="D825" s="461"/>
      <c r="E825" s="461"/>
      <c r="F825" s="532"/>
      <c r="G825" s="532"/>
      <c r="H825" s="532"/>
      <c r="I825" s="532"/>
      <c r="J825" s="460"/>
    </row>
    <row r="826" spans="1:10" ht="15.75" hidden="1">
      <c r="A826" s="451"/>
      <c r="B826" s="452" t="s">
        <v>31</v>
      </c>
      <c r="C826" s="453"/>
      <c r="D826" s="461">
        <v>4543.860374029966</v>
      </c>
      <c r="E826" s="461">
        <v>4804.714088742148</v>
      </c>
      <c r="F826" s="532"/>
      <c r="G826" s="532"/>
      <c r="H826" s="532"/>
      <c r="I826" s="532"/>
      <c r="J826" s="460">
        <v>4849.674494085126</v>
      </c>
    </row>
    <row r="827" spans="1:10" ht="15.75" hidden="1">
      <c r="A827" s="451"/>
      <c r="B827" s="452" t="s">
        <v>32</v>
      </c>
      <c r="C827" s="453"/>
      <c r="D827" s="461">
        <v>0</v>
      </c>
      <c r="E827" s="461">
        <v>1441.68</v>
      </c>
      <c r="F827" s="532"/>
      <c r="G827" s="532"/>
      <c r="H827" s="532"/>
      <c r="I827" s="532"/>
      <c r="J827" s="460">
        <v>3545</v>
      </c>
    </row>
    <row r="828" spans="1:10" ht="15.75" hidden="1">
      <c r="A828" s="451"/>
      <c r="B828" s="452" t="s">
        <v>33</v>
      </c>
      <c r="C828" s="453"/>
      <c r="D828" s="461">
        <v>1058.93802</v>
      </c>
      <c r="E828" s="461">
        <v>1359.88040647767</v>
      </c>
      <c r="F828" s="532"/>
      <c r="G828" s="532"/>
      <c r="H828" s="532"/>
      <c r="I828" s="532"/>
      <c r="J828" s="460">
        <v>2265.2810375172285</v>
      </c>
    </row>
    <row r="829" spans="1:10" ht="18.75" hidden="1">
      <c r="A829" s="451" t="s">
        <v>34</v>
      </c>
      <c r="B829" s="452" t="s">
        <v>142</v>
      </c>
      <c r="C829" s="453" t="s">
        <v>6</v>
      </c>
      <c r="D829" s="461">
        <v>11900.265112599998</v>
      </c>
      <c r="E829" s="461">
        <v>9531.88</v>
      </c>
      <c r="F829" s="532"/>
      <c r="G829" s="532"/>
      <c r="H829" s="532"/>
      <c r="I829" s="532"/>
      <c r="J829" s="460">
        <v>11902.906241669776</v>
      </c>
    </row>
    <row r="830" spans="1:10" ht="31.5" hidden="1">
      <c r="A830" s="451" t="s">
        <v>35</v>
      </c>
      <c r="B830" s="452" t="s">
        <v>61</v>
      </c>
      <c r="C830" s="453" t="s">
        <v>6</v>
      </c>
      <c r="D830" s="461"/>
      <c r="E830" s="461"/>
      <c r="F830" s="532"/>
      <c r="G830" s="532"/>
      <c r="H830" s="532"/>
      <c r="I830" s="532"/>
      <c r="J830" s="460">
        <v>381.1984035992791</v>
      </c>
    </row>
    <row r="831" spans="1:10" ht="31.5" hidden="1">
      <c r="A831" s="451" t="s">
        <v>36</v>
      </c>
      <c r="B831" s="452" t="s">
        <v>64</v>
      </c>
      <c r="C831" s="453" t="s">
        <v>6</v>
      </c>
      <c r="D831" s="461"/>
      <c r="E831" s="461"/>
      <c r="F831" s="532"/>
      <c r="G831" s="532"/>
      <c r="H831" s="532"/>
      <c r="I831" s="532"/>
      <c r="J831" s="460"/>
    </row>
    <row r="832" spans="1:10" ht="15.75" hidden="1">
      <c r="A832" s="451" t="s">
        <v>37</v>
      </c>
      <c r="B832" s="452" t="s">
        <v>38</v>
      </c>
      <c r="C832" s="453"/>
      <c r="D832" s="461"/>
      <c r="E832" s="461"/>
      <c r="F832" s="532"/>
      <c r="G832" s="532"/>
      <c r="H832" s="532"/>
      <c r="I832" s="532"/>
      <c r="J832" s="460"/>
    </row>
    <row r="833" spans="1:10" ht="15.75" hidden="1">
      <c r="A833" s="451"/>
      <c r="B833" s="462" t="s">
        <v>39</v>
      </c>
      <c r="C833" s="453"/>
      <c r="D833" s="461"/>
      <c r="E833" s="461"/>
      <c r="F833" s="532"/>
      <c r="G833" s="532"/>
      <c r="H833" s="532"/>
      <c r="I833" s="532"/>
      <c r="J833" s="460"/>
    </row>
    <row r="834" spans="1:10" ht="18.75" hidden="1">
      <c r="A834" s="451"/>
      <c r="B834" s="452" t="s">
        <v>143</v>
      </c>
      <c r="C834" s="453" t="s">
        <v>40</v>
      </c>
      <c r="D834" s="461">
        <v>554.2411</v>
      </c>
      <c r="E834" s="461">
        <v>499.9511999999999</v>
      </c>
      <c r="F834" s="532"/>
      <c r="G834" s="532"/>
      <c r="H834" s="532"/>
      <c r="I834" s="532"/>
      <c r="J834" s="460">
        <v>554.2411</v>
      </c>
    </row>
    <row r="835" spans="1:10" ht="18.75" hidden="1">
      <c r="A835" s="451"/>
      <c r="B835" s="452" t="s">
        <v>144</v>
      </c>
      <c r="C835" s="453" t="s">
        <v>41</v>
      </c>
      <c r="D835" s="461">
        <v>64.94558545489731</v>
      </c>
      <c r="E835" s="461">
        <v>48.40220366111931</v>
      </c>
      <c r="F835" s="532"/>
      <c r="G835" s="532"/>
      <c r="H835" s="532"/>
      <c r="I835" s="532"/>
      <c r="J835" s="460">
        <v>93.8341017416699</v>
      </c>
    </row>
    <row r="836" spans="1:10" ht="15.75" hidden="1">
      <c r="A836" s="451" t="s">
        <v>42</v>
      </c>
      <c r="B836" s="452" t="s">
        <v>43</v>
      </c>
      <c r="C836" s="453"/>
      <c r="D836" s="461"/>
      <c r="E836" s="461"/>
      <c r="F836" s="532"/>
      <c r="G836" s="532"/>
      <c r="H836" s="532"/>
      <c r="I836" s="532"/>
      <c r="J836" s="460"/>
    </row>
    <row r="837" spans="1:10" ht="15.75" hidden="1">
      <c r="A837" s="451" t="s">
        <v>44</v>
      </c>
      <c r="B837" s="452" t="s">
        <v>45</v>
      </c>
      <c r="C837" s="453" t="s">
        <v>46</v>
      </c>
      <c r="D837" s="461">
        <v>8.0375</v>
      </c>
      <c r="E837" s="461">
        <v>8.18788</v>
      </c>
      <c r="F837" s="532"/>
      <c r="G837" s="532"/>
      <c r="H837" s="532"/>
      <c r="I837" s="532"/>
      <c r="J837" s="460">
        <v>8</v>
      </c>
    </row>
    <row r="838" spans="1:10" ht="31.5" hidden="1">
      <c r="A838" s="451" t="s">
        <v>47</v>
      </c>
      <c r="B838" s="452" t="s">
        <v>48</v>
      </c>
      <c r="C838" s="453" t="s">
        <v>62</v>
      </c>
      <c r="D838" s="461">
        <v>47.11104586863626</v>
      </c>
      <c r="E838" s="461">
        <v>48.900672790577346</v>
      </c>
      <c r="F838" s="532"/>
      <c r="G838" s="532"/>
      <c r="H838" s="532"/>
      <c r="I838" s="532"/>
      <c r="J838" s="460">
        <v>50.517442646720056</v>
      </c>
    </row>
    <row r="839" spans="1:10" ht="15.75" hidden="1">
      <c r="A839" s="451" t="s">
        <v>49</v>
      </c>
      <c r="B839" s="452" t="s">
        <v>50</v>
      </c>
      <c r="C839" s="453"/>
      <c r="D839" s="461"/>
      <c r="E839" s="461"/>
      <c r="F839" s="532"/>
      <c r="G839" s="532"/>
      <c r="H839" s="532"/>
      <c r="I839" s="532"/>
      <c r="J839" s="460"/>
    </row>
    <row r="840" spans="1:10" ht="15.75" hidden="1">
      <c r="A840" s="451"/>
      <c r="B840" s="462" t="s">
        <v>39</v>
      </c>
      <c r="C840" s="453"/>
      <c r="D840" s="461"/>
      <c r="E840" s="461"/>
      <c r="F840" s="532"/>
      <c r="G840" s="532"/>
      <c r="H840" s="532"/>
      <c r="I840" s="532"/>
      <c r="J840" s="460"/>
    </row>
    <row r="841" spans="1:10" ht="15.75" hidden="1">
      <c r="A841" s="451"/>
      <c r="B841" s="452" t="s">
        <v>51</v>
      </c>
      <c r="C841" s="453" t="s">
        <v>6</v>
      </c>
      <c r="D841" s="461">
        <v>1000</v>
      </c>
      <c r="E841" s="461">
        <v>1000</v>
      </c>
      <c r="F841" s="532"/>
      <c r="G841" s="532"/>
      <c r="H841" s="532"/>
      <c r="I841" s="532"/>
      <c r="J841" s="460">
        <v>1000</v>
      </c>
    </row>
    <row r="842" spans="1:10" ht="16.5" hidden="1" thickBot="1">
      <c r="A842" s="468"/>
      <c r="B842" s="469" t="s">
        <v>52</v>
      </c>
      <c r="C842" s="470" t="s">
        <v>6</v>
      </c>
      <c r="D842" s="536"/>
      <c r="E842" s="536"/>
      <c r="F842" s="537"/>
      <c r="G842" s="537"/>
      <c r="H842" s="537"/>
      <c r="I842" s="537"/>
      <c r="J842" s="538"/>
    </row>
    <row r="843" spans="1:10" ht="21" hidden="1" thickBot="1">
      <c r="A843" s="814" t="s">
        <v>111</v>
      </c>
      <c r="B843" s="815"/>
      <c r="C843" s="815"/>
      <c r="D843" s="815"/>
      <c r="E843" s="815"/>
      <c r="F843" s="815"/>
      <c r="G843" s="815"/>
      <c r="H843" s="815"/>
      <c r="I843" s="815"/>
      <c r="J843" s="816"/>
    </row>
    <row r="844" spans="1:10" ht="21" hidden="1" thickBot="1">
      <c r="A844" s="814" t="s">
        <v>372</v>
      </c>
      <c r="B844" s="815"/>
      <c r="C844" s="815"/>
      <c r="D844" s="815"/>
      <c r="E844" s="815"/>
      <c r="F844" s="815"/>
      <c r="G844" s="815"/>
      <c r="H844" s="815"/>
      <c r="I844" s="815"/>
      <c r="J844" s="816"/>
    </row>
    <row r="845" spans="1:10" ht="79.5" hidden="1" thickBot="1">
      <c r="A845" s="441" t="s">
        <v>53</v>
      </c>
      <c r="B845" s="442" t="s">
        <v>0</v>
      </c>
      <c r="C845" s="442" t="s">
        <v>1</v>
      </c>
      <c r="D845" s="442" t="s">
        <v>55</v>
      </c>
      <c r="E845" s="442" t="s">
        <v>134</v>
      </c>
      <c r="F845" s="443"/>
      <c r="G845" s="443"/>
      <c r="H845" s="443"/>
      <c r="I845" s="443"/>
      <c r="J845" s="444" t="s">
        <v>54</v>
      </c>
    </row>
    <row r="846" spans="1:10" ht="16.5" hidden="1" thickBot="1">
      <c r="A846" s="441"/>
      <c r="B846" s="442"/>
      <c r="C846" s="442"/>
      <c r="D846" s="442">
        <v>2015</v>
      </c>
      <c r="E846" s="442">
        <v>2016</v>
      </c>
      <c r="F846" s="443"/>
      <c r="G846" s="443"/>
      <c r="H846" s="443"/>
      <c r="I846" s="443"/>
      <c r="J846" s="444">
        <v>2017</v>
      </c>
    </row>
    <row r="847" spans="1:10" ht="15.75" hidden="1">
      <c r="A847" s="474" t="s">
        <v>2</v>
      </c>
      <c r="B847" s="475" t="s">
        <v>3</v>
      </c>
      <c r="C847" s="476"/>
      <c r="D847" s="477"/>
      <c r="E847" s="477"/>
      <c r="F847" s="478"/>
      <c r="G847" s="478"/>
      <c r="H847" s="478"/>
      <c r="I847" s="478"/>
      <c r="J847" s="479"/>
    </row>
    <row r="848" spans="1:10" ht="15.75" hidden="1">
      <c r="A848" s="451" t="s">
        <v>4</v>
      </c>
      <c r="B848" s="452" t="s">
        <v>5</v>
      </c>
      <c r="C848" s="453" t="s">
        <v>6</v>
      </c>
      <c r="D848" s="480">
        <v>19320724</v>
      </c>
      <c r="E848" s="480">
        <v>21186779</v>
      </c>
      <c r="F848" s="481"/>
      <c r="G848" s="481"/>
      <c r="H848" s="481"/>
      <c r="I848" s="481"/>
      <c r="J848" s="482">
        <v>21186779</v>
      </c>
    </row>
    <row r="849" spans="1:10" ht="15.75" hidden="1">
      <c r="A849" s="451" t="s">
        <v>7</v>
      </c>
      <c r="B849" s="452" t="s">
        <v>8</v>
      </c>
      <c r="C849" s="453" t="s">
        <v>6</v>
      </c>
      <c r="D849" s="480">
        <v>-125009</v>
      </c>
      <c r="E849" s="480">
        <v>-577015</v>
      </c>
      <c r="F849" s="481"/>
      <c r="G849" s="481"/>
      <c r="H849" s="481"/>
      <c r="I849" s="481"/>
      <c r="J849" s="482">
        <v>-577015</v>
      </c>
    </row>
    <row r="850" spans="1:10" ht="15.75" hidden="1">
      <c r="A850" s="451" t="s">
        <v>9</v>
      </c>
      <c r="B850" s="452" t="s">
        <v>10</v>
      </c>
      <c r="C850" s="453" t="s">
        <v>6</v>
      </c>
      <c r="D850" s="480">
        <v>489095</v>
      </c>
      <c r="E850" s="480">
        <v>30582</v>
      </c>
      <c r="F850" s="481"/>
      <c r="G850" s="481"/>
      <c r="H850" s="481"/>
      <c r="I850" s="481"/>
      <c r="J850" s="482">
        <v>30582</v>
      </c>
    </row>
    <row r="851" spans="1:10" ht="15.75" hidden="1">
      <c r="A851" s="451" t="s">
        <v>11</v>
      </c>
      <c r="B851" s="452" t="s">
        <v>12</v>
      </c>
      <c r="C851" s="453" t="s">
        <v>6</v>
      </c>
      <c r="D851" s="480">
        <v>154125</v>
      </c>
      <c r="E851" s="480">
        <v>-283437</v>
      </c>
      <c r="F851" s="481"/>
      <c r="G851" s="481"/>
      <c r="H851" s="481"/>
      <c r="I851" s="481"/>
      <c r="J851" s="482">
        <v>-283437</v>
      </c>
    </row>
    <row r="852" spans="1:10" ht="15.75" hidden="1">
      <c r="A852" s="451" t="s">
        <v>13</v>
      </c>
      <c r="B852" s="452" t="s">
        <v>14</v>
      </c>
      <c r="C852" s="453"/>
      <c r="D852" s="480"/>
      <c r="E852" s="480"/>
      <c r="F852" s="481"/>
      <c r="G852" s="481"/>
      <c r="H852" s="481"/>
      <c r="I852" s="481"/>
      <c r="J852" s="482"/>
    </row>
    <row r="853" spans="1:10" ht="47.25" hidden="1">
      <c r="A853" s="451" t="s">
        <v>15</v>
      </c>
      <c r="B853" s="452" t="s">
        <v>59</v>
      </c>
      <c r="C853" s="453" t="s">
        <v>16</v>
      </c>
      <c r="D853" s="480">
        <v>-0.6470202669423776</v>
      </c>
      <c r="E853" s="480"/>
      <c r="F853" s="481"/>
      <c r="G853" s="481"/>
      <c r="H853" s="481"/>
      <c r="I853" s="481"/>
      <c r="J853" s="482"/>
    </row>
    <row r="854" spans="1:10" ht="31.5" hidden="1">
      <c r="A854" s="451" t="s">
        <v>17</v>
      </c>
      <c r="B854" s="452" t="s">
        <v>58</v>
      </c>
      <c r="C854" s="453"/>
      <c r="D854" s="483"/>
      <c r="E854" s="483"/>
      <c r="F854" s="484"/>
      <c r="G854" s="484"/>
      <c r="H854" s="484"/>
      <c r="I854" s="484"/>
      <c r="J854" s="485"/>
    </row>
    <row r="855" spans="1:10" ht="18.75" hidden="1">
      <c r="A855" s="451" t="s">
        <v>18</v>
      </c>
      <c r="B855" s="452" t="s">
        <v>135</v>
      </c>
      <c r="C855" s="453" t="s">
        <v>19</v>
      </c>
      <c r="D855" s="483"/>
      <c r="E855" s="483"/>
      <c r="F855" s="484"/>
      <c r="G855" s="484"/>
      <c r="H855" s="484"/>
      <c r="I855" s="484"/>
      <c r="J855" s="485"/>
    </row>
    <row r="856" spans="1:10" ht="18.75" hidden="1">
      <c r="A856" s="451" t="s">
        <v>20</v>
      </c>
      <c r="B856" s="452" t="s">
        <v>136</v>
      </c>
      <c r="C856" s="453" t="s">
        <v>21</v>
      </c>
      <c r="D856" s="483"/>
      <c r="E856" s="483"/>
      <c r="F856" s="484"/>
      <c r="G856" s="484"/>
      <c r="H856" s="484"/>
      <c r="I856" s="484"/>
      <c r="J856" s="485"/>
    </row>
    <row r="857" spans="1:10" ht="18.75" hidden="1">
      <c r="A857" s="457" t="s">
        <v>22</v>
      </c>
      <c r="B857" s="458" t="s">
        <v>137</v>
      </c>
      <c r="C857" s="459" t="s">
        <v>19</v>
      </c>
      <c r="D857" s="486">
        <v>425.05</v>
      </c>
      <c r="E857" s="486">
        <v>495.38</v>
      </c>
      <c r="F857" s="487"/>
      <c r="G857" s="487"/>
      <c r="H857" s="487"/>
      <c r="I857" s="487"/>
      <c r="J857" s="488">
        <v>460.6</v>
      </c>
    </row>
    <row r="858" spans="1:10" ht="34.5" hidden="1">
      <c r="A858" s="451" t="s">
        <v>56</v>
      </c>
      <c r="B858" s="591" t="s">
        <v>138</v>
      </c>
      <c r="C858" s="453" t="s">
        <v>57</v>
      </c>
      <c r="D858" s="454">
        <v>2544620</v>
      </c>
      <c r="E858" s="454">
        <v>4131540</v>
      </c>
      <c r="F858" s="455"/>
      <c r="G858" s="455"/>
      <c r="H858" s="455"/>
      <c r="I858" s="455"/>
      <c r="J858" s="456">
        <v>3868470</v>
      </c>
    </row>
    <row r="859" spans="1:10" ht="18.75" hidden="1">
      <c r="A859" s="451" t="s">
        <v>24</v>
      </c>
      <c r="B859" s="452" t="s">
        <v>139</v>
      </c>
      <c r="C859" s="453" t="s">
        <v>23</v>
      </c>
      <c r="D859" s="454">
        <v>59387.319</v>
      </c>
      <c r="E859" s="454">
        <v>59721.798</v>
      </c>
      <c r="F859" s="455"/>
      <c r="G859" s="455"/>
      <c r="H859" s="455"/>
      <c r="I859" s="455"/>
      <c r="J859" s="456">
        <v>59093.996</v>
      </c>
    </row>
    <row r="860" spans="1:10" ht="409.5" hidden="1">
      <c r="A860" s="451" t="s">
        <v>25</v>
      </c>
      <c r="B860" s="452" t="s">
        <v>153</v>
      </c>
      <c r="C860" s="453" t="s">
        <v>16</v>
      </c>
      <c r="D860" s="592" t="s">
        <v>113</v>
      </c>
      <c r="E860" s="593" t="s">
        <v>373</v>
      </c>
      <c r="F860" s="594"/>
      <c r="G860" s="594"/>
      <c r="H860" s="594"/>
      <c r="I860" s="594"/>
      <c r="J860" s="595" t="s">
        <v>373</v>
      </c>
    </row>
    <row r="861" spans="1:10" ht="63" hidden="1">
      <c r="A861" s="451" t="s">
        <v>26</v>
      </c>
      <c r="B861" s="452" t="s">
        <v>154</v>
      </c>
      <c r="C861" s="453"/>
      <c r="D861" s="596" t="s">
        <v>374</v>
      </c>
      <c r="E861" s="596" t="s">
        <v>374</v>
      </c>
      <c r="F861" s="597"/>
      <c r="G861" s="597"/>
      <c r="H861" s="597"/>
      <c r="I861" s="597"/>
      <c r="J861" s="598" t="s">
        <v>374</v>
      </c>
    </row>
    <row r="862" spans="1:10" ht="34.5" hidden="1">
      <c r="A862" s="451" t="s">
        <v>27</v>
      </c>
      <c r="B862" s="452" t="s">
        <v>140</v>
      </c>
      <c r="C862" s="453" t="s">
        <v>21</v>
      </c>
      <c r="D862" s="599"/>
      <c r="E862" s="599"/>
      <c r="F862" s="600"/>
      <c r="G862" s="600"/>
      <c r="H862" s="600"/>
      <c r="I862" s="600"/>
      <c r="J862" s="601"/>
    </row>
    <row r="863" spans="1:10" ht="15.75" hidden="1">
      <c r="A863" s="451" t="s">
        <v>28</v>
      </c>
      <c r="B863" s="452" t="s">
        <v>29</v>
      </c>
      <c r="C863" s="453" t="s">
        <v>6</v>
      </c>
      <c r="D863" s="489">
        <v>1273572</v>
      </c>
      <c r="E863" s="489">
        <v>1755886.03</v>
      </c>
      <c r="F863" s="490"/>
      <c r="G863" s="490"/>
      <c r="H863" s="490"/>
      <c r="I863" s="490"/>
      <c r="J863" s="491">
        <v>2234950.1863589534</v>
      </c>
    </row>
    <row r="864" spans="1:10" ht="50.25" hidden="1">
      <c r="A864" s="451" t="s">
        <v>30</v>
      </c>
      <c r="B864" s="452" t="s">
        <v>155</v>
      </c>
      <c r="C864" s="453" t="s">
        <v>6</v>
      </c>
      <c r="D864" s="489">
        <v>737328.19</v>
      </c>
      <c r="E864" s="489">
        <v>1144359.59</v>
      </c>
      <c r="F864" s="490"/>
      <c r="G864" s="490"/>
      <c r="H864" s="490"/>
      <c r="I864" s="490"/>
      <c r="J864" s="491">
        <v>1215323.13</v>
      </c>
    </row>
    <row r="865" spans="1:10" ht="15.75" hidden="1">
      <c r="A865" s="451"/>
      <c r="B865" s="452" t="s">
        <v>60</v>
      </c>
      <c r="C865" s="453"/>
      <c r="D865" s="489"/>
      <c r="E865" s="489"/>
      <c r="F865" s="490"/>
      <c r="G865" s="490"/>
      <c r="H865" s="490"/>
      <c r="I865" s="490"/>
      <c r="J865" s="491"/>
    </row>
    <row r="866" spans="1:10" ht="15.75" hidden="1">
      <c r="A866" s="451"/>
      <c r="B866" s="452" t="s">
        <v>31</v>
      </c>
      <c r="C866" s="453"/>
      <c r="D866" s="489">
        <v>202814.5</v>
      </c>
      <c r="E866" s="489">
        <v>340517.64</v>
      </c>
      <c r="F866" s="490"/>
      <c r="G866" s="490"/>
      <c r="H866" s="490"/>
      <c r="I866" s="490"/>
      <c r="J866" s="491">
        <v>372020.13</v>
      </c>
    </row>
    <row r="867" spans="1:10" ht="15.75" hidden="1">
      <c r="A867" s="451"/>
      <c r="B867" s="452" t="s">
        <v>32</v>
      </c>
      <c r="C867" s="453"/>
      <c r="D867" s="489"/>
      <c r="E867" s="489"/>
      <c r="F867" s="490"/>
      <c r="G867" s="490"/>
      <c r="H867" s="490"/>
      <c r="I867" s="490"/>
      <c r="J867" s="491"/>
    </row>
    <row r="868" spans="1:10" ht="15.75" hidden="1">
      <c r="A868" s="451"/>
      <c r="B868" s="452" t="s">
        <v>33</v>
      </c>
      <c r="C868" s="453"/>
      <c r="D868" s="489">
        <v>338836</v>
      </c>
      <c r="E868" s="489">
        <v>458612.78</v>
      </c>
      <c r="F868" s="490"/>
      <c r="G868" s="490"/>
      <c r="H868" s="490"/>
      <c r="I868" s="490"/>
      <c r="J868" s="491">
        <v>481009.33</v>
      </c>
    </row>
    <row r="869" spans="1:10" ht="18.75" hidden="1">
      <c r="A869" s="451" t="s">
        <v>34</v>
      </c>
      <c r="B869" s="452" t="s">
        <v>142</v>
      </c>
      <c r="C869" s="453" t="s">
        <v>6</v>
      </c>
      <c r="D869" s="489">
        <v>536243.82</v>
      </c>
      <c r="E869" s="489">
        <v>671366.17</v>
      </c>
      <c r="F869" s="490"/>
      <c r="G869" s="490"/>
      <c r="H869" s="490"/>
      <c r="I869" s="490"/>
      <c r="J869" s="491">
        <v>930850.9773439937</v>
      </c>
    </row>
    <row r="870" spans="1:10" ht="31.5" hidden="1">
      <c r="A870" s="451" t="s">
        <v>35</v>
      </c>
      <c r="B870" s="452" t="s">
        <v>61</v>
      </c>
      <c r="C870" s="453" t="s">
        <v>6</v>
      </c>
      <c r="D870" s="489"/>
      <c r="E870" s="489">
        <v>-59839.73</v>
      </c>
      <c r="F870" s="490"/>
      <c r="G870" s="490"/>
      <c r="H870" s="490"/>
      <c r="I870" s="490"/>
      <c r="J870" s="491">
        <v>88981.18</v>
      </c>
    </row>
    <row r="871" spans="1:10" ht="31.5" hidden="1">
      <c r="A871" s="451" t="s">
        <v>36</v>
      </c>
      <c r="B871" s="452" t="s">
        <v>64</v>
      </c>
      <c r="C871" s="453" t="s">
        <v>6</v>
      </c>
      <c r="D871" s="489"/>
      <c r="E871" s="489"/>
      <c r="F871" s="490"/>
      <c r="G871" s="490"/>
      <c r="H871" s="490"/>
      <c r="I871" s="490"/>
      <c r="J871" s="491"/>
    </row>
    <row r="872" spans="1:10" ht="15.75" hidden="1">
      <c r="A872" s="451" t="s">
        <v>37</v>
      </c>
      <c r="B872" s="452" t="s">
        <v>38</v>
      </c>
      <c r="C872" s="453"/>
      <c r="D872" s="489"/>
      <c r="E872" s="489"/>
      <c r="F872" s="490"/>
      <c r="G872" s="490"/>
      <c r="H872" s="490"/>
      <c r="I872" s="490"/>
      <c r="J872" s="491"/>
    </row>
    <row r="873" spans="1:10" ht="15.75" hidden="1">
      <c r="A873" s="451"/>
      <c r="B873" s="462" t="s">
        <v>39</v>
      </c>
      <c r="C873" s="453"/>
      <c r="D873" s="489"/>
      <c r="E873" s="489"/>
      <c r="F873" s="490"/>
      <c r="G873" s="490"/>
      <c r="H873" s="490"/>
      <c r="I873" s="490"/>
      <c r="J873" s="491"/>
    </row>
    <row r="874" spans="1:10" ht="18.75" hidden="1">
      <c r="A874" s="451"/>
      <c r="B874" s="452" t="s">
        <v>143</v>
      </c>
      <c r="C874" s="453" t="s">
        <v>40</v>
      </c>
      <c r="D874" s="489">
        <v>12608.06</v>
      </c>
      <c r="E874" s="489">
        <v>18925.58</v>
      </c>
      <c r="F874" s="490"/>
      <c r="G874" s="490"/>
      <c r="H874" s="490"/>
      <c r="I874" s="490"/>
      <c r="J874" s="491">
        <v>18959.68</v>
      </c>
    </row>
    <row r="875" spans="1:10" ht="18.75" hidden="1">
      <c r="A875" s="451"/>
      <c r="B875" s="452" t="s">
        <v>144</v>
      </c>
      <c r="C875" s="453" t="s">
        <v>41</v>
      </c>
      <c r="D875" s="489">
        <f>D864/D874</f>
        <v>58.48070123397255</v>
      </c>
      <c r="E875" s="489">
        <f>E864/E874</f>
        <v>60.46628901201443</v>
      </c>
      <c r="F875" s="490"/>
      <c r="G875" s="490"/>
      <c r="H875" s="490"/>
      <c r="I875" s="490"/>
      <c r="J875" s="491">
        <f>J864/J874</f>
        <v>64.10040306587452</v>
      </c>
    </row>
    <row r="876" spans="1:10" ht="15.75" hidden="1">
      <c r="A876" s="451" t="s">
        <v>42</v>
      </c>
      <c r="B876" s="452" t="s">
        <v>43</v>
      </c>
      <c r="C876" s="453"/>
      <c r="D876" s="489"/>
      <c r="E876" s="489"/>
      <c r="F876" s="490"/>
      <c r="G876" s="490"/>
      <c r="H876" s="490"/>
      <c r="I876" s="490"/>
      <c r="J876" s="491"/>
    </row>
    <row r="877" spans="1:10" ht="15.75" hidden="1">
      <c r="A877" s="451" t="s">
        <v>44</v>
      </c>
      <c r="B877" s="452" t="s">
        <v>45</v>
      </c>
      <c r="C877" s="453" t="s">
        <v>46</v>
      </c>
      <c r="D877" s="489">
        <v>232</v>
      </c>
      <c r="E877" s="489">
        <v>329.61</v>
      </c>
      <c r="F877" s="490"/>
      <c r="G877" s="490"/>
      <c r="H877" s="490"/>
      <c r="I877" s="490"/>
      <c r="J877" s="491">
        <f>E877</f>
        <v>329.61</v>
      </c>
    </row>
    <row r="878" spans="1:10" ht="31.5" hidden="1">
      <c r="A878" s="451" t="s">
        <v>47</v>
      </c>
      <c r="B878" s="452" t="s">
        <v>48</v>
      </c>
      <c r="C878" s="453" t="s">
        <v>62</v>
      </c>
      <c r="D878" s="489">
        <f>D866/D877/12</f>
        <v>72.85003591954023</v>
      </c>
      <c r="E878" s="489">
        <f>E866/E877/12</f>
        <v>86.0910469949334</v>
      </c>
      <c r="F878" s="490"/>
      <c r="G878" s="490"/>
      <c r="H878" s="490"/>
      <c r="I878" s="490"/>
      <c r="J878" s="491">
        <f>J866/J877/12</f>
        <v>94.05563393100937</v>
      </c>
    </row>
    <row r="879" spans="1:10" ht="15.75" hidden="1">
      <c r="A879" s="451" t="s">
        <v>49</v>
      </c>
      <c r="B879" s="452" t="s">
        <v>50</v>
      </c>
      <c r="C879" s="453"/>
      <c r="D879" s="489"/>
      <c r="E879" s="489"/>
      <c r="F879" s="490"/>
      <c r="G879" s="490"/>
      <c r="H879" s="490"/>
      <c r="I879" s="490"/>
      <c r="J879" s="491"/>
    </row>
    <row r="880" spans="1:10" ht="15.75" hidden="1">
      <c r="A880" s="451"/>
      <c r="B880" s="462" t="s">
        <v>39</v>
      </c>
      <c r="C880" s="453"/>
      <c r="D880" s="489"/>
      <c r="E880" s="489"/>
      <c r="F880" s="490"/>
      <c r="G880" s="490"/>
      <c r="H880" s="490"/>
      <c r="I880" s="490"/>
      <c r="J880" s="491"/>
    </row>
    <row r="881" spans="1:10" ht="15.75" hidden="1">
      <c r="A881" s="451"/>
      <c r="B881" s="452" t="s">
        <v>51</v>
      </c>
      <c r="C881" s="453" t="s">
        <v>6</v>
      </c>
      <c r="D881" s="489">
        <v>1000</v>
      </c>
      <c r="E881" s="489">
        <v>1000</v>
      </c>
      <c r="F881" s="490"/>
      <c r="G881" s="490"/>
      <c r="H881" s="490"/>
      <c r="I881" s="490"/>
      <c r="J881" s="491">
        <v>1000</v>
      </c>
    </row>
    <row r="882" spans="1:10" ht="16.5" hidden="1" thickBot="1">
      <c r="A882" s="468"/>
      <c r="B882" s="469" t="s">
        <v>52</v>
      </c>
      <c r="C882" s="470" t="s">
        <v>6</v>
      </c>
      <c r="D882" s="500"/>
      <c r="E882" s="500"/>
      <c r="F882" s="501"/>
      <c r="G882" s="501"/>
      <c r="H882" s="501"/>
      <c r="I882" s="501"/>
      <c r="J882" s="502"/>
    </row>
    <row r="883" spans="1:10" s="3" customFormat="1" ht="21" hidden="1" thickBot="1">
      <c r="A883" s="814" t="s">
        <v>375</v>
      </c>
      <c r="B883" s="815"/>
      <c r="C883" s="815"/>
      <c r="D883" s="815"/>
      <c r="E883" s="815"/>
      <c r="F883" s="815"/>
      <c r="G883" s="815"/>
      <c r="H883" s="815"/>
      <c r="I883" s="815"/>
      <c r="J883" s="816"/>
    </row>
    <row r="884" spans="1:10" ht="79.5" hidden="1" thickBot="1">
      <c r="A884" s="441" t="s">
        <v>53</v>
      </c>
      <c r="B884" s="442" t="s">
        <v>0</v>
      </c>
      <c r="C884" s="442" t="s">
        <v>1</v>
      </c>
      <c r="D884" s="442" t="s">
        <v>55</v>
      </c>
      <c r="E884" s="442" t="s">
        <v>134</v>
      </c>
      <c r="F884" s="443"/>
      <c r="G884" s="443"/>
      <c r="H884" s="443"/>
      <c r="I884" s="443"/>
      <c r="J884" s="444" t="s">
        <v>54</v>
      </c>
    </row>
    <row r="885" spans="1:10" ht="16.5" hidden="1" thickBot="1">
      <c r="A885" s="441"/>
      <c r="B885" s="442"/>
      <c r="C885" s="442"/>
      <c r="D885" s="442">
        <v>2015</v>
      </c>
      <c r="E885" s="442">
        <v>2016</v>
      </c>
      <c r="F885" s="443"/>
      <c r="G885" s="443"/>
      <c r="H885" s="443"/>
      <c r="I885" s="443"/>
      <c r="J885" s="444">
        <v>2017</v>
      </c>
    </row>
    <row r="886" spans="1:10" ht="15.75" hidden="1">
      <c r="A886" s="474" t="s">
        <v>2</v>
      </c>
      <c r="B886" s="475" t="s">
        <v>3</v>
      </c>
      <c r="C886" s="476"/>
      <c r="D886" s="477"/>
      <c r="E886" s="477"/>
      <c r="F886" s="478"/>
      <c r="G886" s="478"/>
      <c r="H886" s="478"/>
      <c r="I886" s="478"/>
      <c r="J886" s="479"/>
    </row>
    <row r="887" spans="1:10" ht="15.75" hidden="1">
      <c r="A887" s="451" t="s">
        <v>4</v>
      </c>
      <c r="B887" s="452" t="s">
        <v>5</v>
      </c>
      <c r="C887" s="453" t="s">
        <v>6</v>
      </c>
      <c r="D887" s="602">
        <v>19320724</v>
      </c>
      <c r="E887" s="602">
        <v>21186779</v>
      </c>
      <c r="F887" s="603"/>
      <c r="G887" s="603"/>
      <c r="H887" s="603"/>
      <c r="I887" s="603"/>
      <c r="J887" s="604">
        <v>21186779</v>
      </c>
    </row>
    <row r="888" spans="1:10" ht="15.75" hidden="1">
      <c r="A888" s="451" t="s">
        <v>7</v>
      </c>
      <c r="B888" s="452" t="s">
        <v>8</v>
      </c>
      <c r="C888" s="453" t="s">
        <v>6</v>
      </c>
      <c r="D888" s="602">
        <v>-125009</v>
      </c>
      <c r="E888" s="602">
        <v>-577015</v>
      </c>
      <c r="F888" s="603"/>
      <c r="G888" s="603"/>
      <c r="H888" s="603"/>
      <c r="I888" s="603"/>
      <c r="J888" s="604">
        <v>-577015</v>
      </c>
    </row>
    <row r="889" spans="1:10" ht="15.75" hidden="1">
      <c r="A889" s="451" t="s">
        <v>9</v>
      </c>
      <c r="B889" s="452" t="s">
        <v>10</v>
      </c>
      <c r="C889" s="453" t="s">
        <v>6</v>
      </c>
      <c r="D889" s="602">
        <v>489095</v>
      </c>
      <c r="E889" s="602">
        <v>30582</v>
      </c>
      <c r="F889" s="603"/>
      <c r="G889" s="603"/>
      <c r="H889" s="603"/>
      <c r="I889" s="603"/>
      <c r="J889" s="604">
        <v>30582</v>
      </c>
    </row>
    <row r="890" spans="1:10" ht="15.75" hidden="1">
      <c r="A890" s="451" t="s">
        <v>11</v>
      </c>
      <c r="B890" s="452" t="s">
        <v>12</v>
      </c>
      <c r="C890" s="453" t="s">
        <v>6</v>
      </c>
      <c r="D890" s="602">
        <v>154125</v>
      </c>
      <c r="E890" s="602">
        <v>-283437</v>
      </c>
      <c r="F890" s="603"/>
      <c r="G890" s="603"/>
      <c r="H890" s="603"/>
      <c r="I890" s="603"/>
      <c r="J890" s="604">
        <v>-283437</v>
      </c>
    </row>
    <row r="891" spans="1:10" ht="15.75" hidden="1">
      <c r="A891" s="451" t="s">
        <v>13</v>
      </c>
      <c r="B891" s="452" t="s">
        <v>14</v>
      </c>
      <c r="C891" s="453"/>
      <c r="D891" s="602"/>
      <c r="E891" s="602"/>
      <c r="F891" s="603"/>
      <c r="G891" s="603"/>
      <c r="H891" s="603"/>
      <c r="I891" s="603"/>
      <c r="J891" s="604"/>
    </row>
    <row r="892" spans="1:10" ht="47.25" hidden="1">
      <c r="A892" s="451" t="s">
        <v>15</v>
      </c>
      <c r="B892" s="452" t="s">
        <v>59</v>
      </c>
      <c r="C892" s="453" t="s">
        <v>16</v>
      </c>
      <c r="D892" s="602">
        <v>-0.6470202669423776</v>
      </c>
      <c r="E892" s="602">
        <v>-2.72</v>
      </c>
      <c r="F892" s="603"/>
      <c r="G892" s="603"/>
      <c r="H892" s="603"/>
      <c r="I892" s="603"/>
      <c r="J892" s="604">
        <v>-2.72</v>
      </c>
    </row>
    <row r="893" spans="1:10" ht="31.5" hidden="1">
      <c r="A893" s="451" t="s">
        <v>17</v>
      </c>
      <c r="B893" s="452" t="s">
        <v>58</v>
      </c>
      <c r="C893" s="453"/>
      <c r="D893" s="483"/>
      <c r="E893" s="483"/>
      <c r="F893" s="484"/>
      <c r="G893" s="484"/>
      <c r="H893" s="484"/>
      <c r="I893" s="484"/>
      <c r="J893" s="485"/>
    </row>
    <row r="894" spans="1:10" ht="18.75" hidden="1">
      <c r="A894" s="451" t="s">
        <v>18</v>
      </c>
      <c r="B894" s="452" t="s">
        <v>135</v>
      </c>
      <c r="C894" s="453" t="s">
        <v>19</v>
      </c>
      <c r="D894" s="483"/>
      <c r="E894" s="483"/>
      <c r="F894" s="484"/>
      <c r="G894" s="484"/>
      <c r="H894" s="484"/>
      <c r="I894" s="484"/>
      <c r="J894" s="485"/>
    </row>
    <row r="895" spans="1:10" ht="18.75" hidden="1">
      <c r="A895" s="451" t="s">
        <v>20</v>
      </c>
      <c r="B895" s="452" t="s">
        <v>136</v>
      </c>
      <c r="C895" s="453" t="s">
        <v>21</v>
      </c>
      <c r="D895" s="483"/>
      <c r="E895" s="483"/>
      <c r="F895" s="484"/>
      <c r="G895" s="484"/>
      <c r="H895" s="484"/>
      <c r="I895" s="484"/>
      <c r="J895" s="485"/>
    </row>
    <row r="896" spans="1:10" ht="18.75" hidden="1">
      <c r="A896" s="457" t="s">
        <v>22</v>
      </c>
      <c r="B896" s="458" t="s">
        <v>137</v>
      </c>
      <c r="C896" s="459" t="s">
        <v>19</v>
      </c>
      <c r="D896" s="605">
        <v>425.05</v>
      </c>
      <c r="E896" s="605">
        <v>495.38</v>
      </c>
      <c r="F896" s="606"/>
      <c r="G896" s="606"/>
      <c r="H896" s="606"/>
      <c r="I896" s="606"/>
      <c r="J896" s="607">
        <v>481.87</v>
      </c>
    </row>
    <row r="897" spans="1:10" ht="34.5" hidden="1">
      <c r="A897" s="451" t="s">
        <v>56</v>
      </c>
      <c r="B897" s="591" t="s">
        <v>138</v>
      </c>
      <c r="C897" s="453" t="s">
        <v>57</v>
      </c>
      <c r="D897" s="608">
        <f>('[6]4'!$J$22+'[6]4'!$J$20)*1000</f>
        <v>2544620</v>
      </c>
      <c r="E897" s="608">
        <f>('[6]4'!$O$22+'[6]4'!$O$20)*1000</f>
        <v>4131540</v>
      </c>
      <c r="F897" s="609"/>
      <c r="G897" s="609"/>
      <c r="H897" s="609"/>
      <c r="I897" s="609"/>
      <c r="J897" s="610">
        <v>4017566</v>
      </c>
    </row>
    <row r="898" spans="1:10" ht="18.75" hidden="1">
      <c r="A898" s="451" t="s">
        <v>24</v>
      </c>
      <c r="B898" s="452" t="s">
        <v>139</v>
      </c>
      <c r="C898" s="453" t="s">
        <v>23</v>
      </c>
      <c r="D898" s="608">
        <v>59387.319</v>
      </c>
      <c r="E898" s="608">
        <v>59721.798</v>
      </c>
      <c r="F898" s="609"/>
      <c r="G898" s="609"/>
      <c r="H898" s="609"/>
      <c r="I898" s="609"/>
      <c r="J898" s="610">
        <v>59093.996</v>
      </c>
    </row>
    <row r="899" spans="1:10" ht="264.75" customHeight="1" hidden="1">
      <c r="A899" s="451" t="s">
        <v>25</v>
      </c>
      <c r="B899" s="452" t="s">
        <v>153</v>
      </c>
      <c r="C899" s="453" t="s">
        <v>16</v>
      </c>
      <c r="D899" s="592" t="s">
        <v>376</v>
      </c>
      <c r="E899" s="593" t="s">
        <v>373</v>
      </c>
      <c r="F899" s="594"/>
      <c r="G899" s="594"/>
      <c r="H899" s="594"/>
      <c r="I899" s="594"/>
      <c r="J899" s="595" t="s">
        <v>373</v>
      </c>
    </row>
    <row r="900" spans="1:10" ht="63" hidden="1">
      <c r="A900" s="451" t="s">
        <v>26</v>
      </c>
      <c r="B900" s="452" t="s">
        <v>154</v>
      </c>
      <c r="C900" s="453"/>
      <c r="D900" s="596" t="s">
        <v>374</v>
      </c>
      <c r="E900" s="596" t="s">
        <v>374</v>
      </c>
      <c r="F900" s="597"/>
      <c r="G900" s="597"/>
      <c r="H900" s="597"/>
      <c r="I900" s="597"/>
      <c r="J900" s="598" t="s">
        <v>374</v>
      </c>
    </row>
    <row r="901" spans="1:10" ht="34.5" hidden="1">
      <c r="A901" s="451" t="s">
        <v>27</v>
      </c>
      <c r="B901" s="452" t="s">
        <v>140</v>
      </c>
      <c r="C901" s="453" t="s">
        <v>21</v>
      </c>
      <c r="D901" s="599"/>
      <c r="E901" s="599"/>
      <c r="F901" s="600"/>
      <c r="G901" s="600"/>
      <c r="H901" s="600"/>
      <c r="I901" s="600"/>
      <c r="J901" s="601"/>
    </row>
    <row r="902" spans="1:10" ht="15.75" hidden="1">
      <c r="A902" s="451" t="s">
        <v>28</v>
      </c>
      <c r="B902" s="452" t="s">
        <v>29</v>
      </c>
      <c r="C902" s="453" t="s">
        <v>6</v>
      </c>
      <c r="D902" s="611">
        <v>1273572</v>
      </c>
      <c r="E902" s="611">
        <v>1755886.03</v>
      </c>
      <c r="F902" s="612"/>
      <c r="G902" s="612"/>
      <c r="H902" s="612"/>
      <c r="I902" s="612"/>
      <c r="J902" s="613">
        <f>SUM(J903,J908,J909,J910)</f>
        <v>2944447.19</v>
      </c>
    </row>
    <row r="903" spans="1:10" ht="50.25" hidden="1">
      <c r="A903" s="451" t="s">
        <v>30</v>
      </c>
      <c r="B903" s="452" t="s">
        <v>155</v>
      </c>
      <c r="C903" s="453" t="s">
        <v>6</v>
      </c>
      <c r="D903" s="611">
        <v>737328.19</v>
      </c>
      <c r="E903" s="611">
        <v>1144359.59</v>
      </c>
      <c r="F903" s="612"/>
      <c r="G903" s="612"/>
      <c r="H903" s="612"/>
      <c r="I903" s="612"/>
      <c r="J903" s="613">
        <v>1618827.57</v>
      </c>
    </row>
    <row r="904" spans="1:10" ht="15.75" hidden="1">
      <c r="A904" s="451"/>
      <c r="B904" s="452" t="s">
        <v>60</v>
      </c>
      <c r="C904" s="453"/>
      <c r="D904" s="611"/>
      <c r="E904" s="611"/>
      <c r="F904" s="612"/>
      <c r="G904" s="612"/>
      <c r="H904" s="612"/>
      <c r="I904" s="612"/>
      <c r="J904" s="613"/>
    </row>
    <row r="905" spans="1:10" ht="15.75" hidden="1">
      <c r="A905" s="451"/>
      <c r="B905" s="452" t="s">
        <v>31</v>
      </c>
      <c r="C905" s="453"/>
      <c r="D905" s="611">
        <v>202814.5</v>
      </c>
      <c r="E905" s="611">
        <v>340517.64</v>
      </c>
      <c r="F905" s="612"/>
      <c r="G905" s="612"/>
      <c r="H905" s="612"/>
      <c r="I905" s="612"/>
      <c r="J905" s="613">
        <f>372020.13+223877.01</f>
        <v>595897.14</v>
      </c>
    </row>
    <row r="906" spans="1:10" ht="15.75" hidden="1">
      <c r="A906" s="451"/>
      <c r="B906" s="452" t="s">
        <v>32</v>
      </c>
      <c r="C906" s="453"/>
      <c r="D906" s="611"/>
      <c r="E906" s="611"/>
      <c r="F906" s="612"/>
      <c r="G906" s="612"/>
      <c r="H906" s="612"/>
      <c r="I906" s="612"/>
      <c r="J906" s="613"/>
    </row>
    <row r="907" spans="1:10" ht="15.75" hidden="1">
      <c r="A907" s="451"/>
      <c r="B907" s="452" t="s">
        <v>33</v>
      </c>
      <c r="C907" s="453"/>
      <c r="D907" s="611">
        <v>338836</v>
      </c>
      <c r="E907" s="611">
        <v>458612.78</v>
      </c>
      <c r="F907" s="612"/>
      <c r="G907" s="612"/>
      <c r="H907" s="612"/>
      <c r="I907" s="612"/>
      <c r="J907" s="613">
        <f>481009.33+98443.6</f>
        <v>579452.93</v>
      </c>
    </row>
    <row r="908" spans="1:10" ht="18.75" hidden="1">
      <c r="A908" s="451" t="s">
        <v>34</v>
      </c>
      <c r="B908" s="452" t="s">
        <v>142</v>
      </c>
      <c r="C908" s="453" t="s">
        <v>6</v>
      </c>
      <c r="D908" s="611">
        <v>536243.82</v>
      </c>
      <c r="E908" s="611">
        <v>671366.17</v>
      </c>
      <c r="F908" s="612"/>
      <c r="G908" s="612"/>
      <c r="H908" s="612"/>
      <c r="I908" s="612"/>
      <c r="J908" s="613">
        <v>1172109.81</v>
      </c>
    </row>
    <row r="909" spans="1:10" ht="31.5" hidden="1">
      <c r="A909" s="451" t="s">
        <v>35</v>
      </c>
      <c r="B909" s="452" t="s">
        <v>61</v>
      </c>
      <c r="C909" s="453" t="s">
        <v>6</v>
      </c>
      <c r="D909" s="611"/>
      <c r="E909" s="611">
        <v>-59839.73</v>
      </c>
      <c r="F909" s="612"/>
      <c r="G909" s="612"/>
      <c r="H909" s="612"/>
      <c r="I909" s="612"/>
      <c r="J909" s="613">
        <v>153509.81</v>
      </c>
    </row>
    <row r="910" spans="1:10" ht="31.5" hidden="1">
      <c r="A910" s="451" t="s">
        <v>36</v>
      </c>
      <c r="B910" s="452" t="s">
        <v>64</v>
      </c>
      <c r="C910" s="453" t="s">
        <v>6</v>
      </c>
      <c r="D910" s="611"/>
      <c r="E910" s="611"/>
      <c r="F910" s="612"/>
      <c r="G910" s="612"/>
      <c r="H910" s="612"/>
      <c r="I910" s="612"/>
      <c r="J910" s="613"/>
    </row>
    <row r="911" spans="1:10" ht="15.75" hidden="1">
      <c r="A911" s="451" t="s">
        <v>37</v>
      </c>
      <c r="B911" s="452" t="s">
        <v>38</v>
      </c>
      <c r="C911" s="453"/>
      <c r="D911" s="611"/>
      <c r="E911" s="611"/>
      <c r="F911" s="612"/>
      <c r="G911" s="612"/>
      <c r="H911" s="612"/>
      <c r="I911" s="612"/>
      <c r="J911" s="613"/>
    </row>
    <row r="912" spans="1:10" ht="15.75" hidden="1">
      <c r="A912" s="451"/>
      <c r="B912" s="462" t="s">
        <v>39</v>
      </c>
      <c r="C912" s="453"/>
      <c r="D912" s="611"/>
      <c r="E912" s="611"/>
      <c r="F912" s="612"/>
      <c r="G912" s="612"/>
      <c r="H912" s="612"/>
      <c r="I912" s="612"/>
      <c r="J912" s="613"/>
    </row>
    <row r="913" spans="1:10" ht="18.75" hidden="1">
      <c r="A913" s="451"/>
      <c r="B913" s="452" t="s">
        <v>143</v>
      </c>
      <c r="C913" s="453" t="s">
        <v>40</v>
      </c>
      <c r="D913" s="611">
        <v>12608.06</v>
      </c>
      <c r="E913" s="611">
        <v>18925.58</v>
      </c>
      <c r="F913" s="612"/>
      <c r="G913" s="612"/>
      <c r="H913" s="612"/>
      <c r="I913" s="612"/>
      <c r="J913" s="613">
        <v>27771.91</v>
      </c>
    </row>
    <row r="914" spans="1:10" ht="18.75" hidden="1">
      <c r="A914" s="451"/>
      <c r="B914" s="452" t="s">
        <v>144</v>
      </c>
      <c r="C914" s="453" t="s">
        <v>41</v>
      </c>
      <c r="D914" s="611">
        <f>D903/D913</f>
        <v>58.48070123397255</v>
      </c>
      <c r="E914" s="611">
        <f>E903/E913</f>
        <v>60.46628901201443</v>
      </c>
      <c r="F914" s="612"/>
      <c r="G914" s="612"/>
      <c r="H914" s="612"/>
      <c r="I914" s="612"/>
      <c r="J914" s="613">
        <f>J903/J913</f>
        <v>58.290105721932704</v>
      </c>
    </row>
    <row r="915" spans="1:10" ht="15.75" hidden="1">
      <c r="A915" s="451" t="s">
        <v>42</v>
      </c>
      <c r="B915" s="452" t="s">
        <v>43</v>
      </c>
      <c r="C915" s="453"/>
      <c r="D915" s="611"/>
      <c r="E915" s="611"/>
      <c r="F915" s="612"/>
      <c r="G915" s="612"/>
      <c r="H915" s="612"/>
      <c r="I915" s="612"/>
      <c r="J915" s="613"/>
    </row>
    <row r="916" spans="1:10" ht="15.75" hidden="1">
      <c r="A916" s="451" t="s">
        <v>44</v>
      </c>
      <c r="B916" s="452" t="s">
        <v>45</v>
      </c>
      <c r="C916" s="453" t="s">
        <v>46</v>
      </c>
      <c r="D916" s="611">
        <v>232</v>
      </c>
      <c r="E916" s="611">
        <v>329.61</v>
      </c>
      <c r="F916" s="612"/>
      <c r="G916" s="612"/>
      <c r="H916" s="612"/>
      <c r="I916" s="612"/>
      <c r="J916" s="613">
        <f>E916+161</f>
        <v>490.61</v>
      </c>
    </row>
    <row r="917" spans="1:10" ht="31.5" hidden="1">
      <c r="A917" s="451" t="s">
        <v>47</v>
      </c>
      <c r="B917" s="452" t="s">
        <v>48</v>
      </c>
      <c r="C917" s="453" t="s">
        <v>62</v>
      </c>
      <c r="D917" s="611">
        <f>D905/D916/12</f>
        <v>72.85003591954023</v>
      </c>
      <c r="E917" s="611">
        <f>E905/E916/12</f>
        <v>86.0910469949334</v>
      </c>
      <c r="F917" s="612"/>
      <c r="G917" s="612"/>
      <c r="H917" s="612"/>
      <c r="I917" s="612"/>
      <c r="J917" s="613">
        <f>J905/J916/12</f>
        <v>101.21704612625099</v>
      </c>
    </row>
    <row r="918" spans="1:10" ht="15.75" hidden="1">
      <c r="A918" s="451" t="s">
        <v>49</v>
      </c>
      <c r="B918" s="452" t="s">
        <v>50</v>
      </c>
      <c r="C918" s="453"/>
      <c r="D918" s="611"/>
      <c r="E918" s="611"/>
      <c r="F918" s="612"/>
      <c r="G918" s="612"/>
      <c r="H918" s="612"/>
      <c r="I918" s="612"/>
      <c r="J918" s="613"/>
    </row>
    <row r="919" spans="1:10" ht="15.75" hidden="1">
      <c r="A919" s="451"/>
      <c r="B919" s="462" t="s">
        <v>39</v>
      </c>
      <c r="C919" s="453"/>
      <c r="D919" s="611"/>
      <c r="E919" s="611"/>
      <c r="F919" s="612"/>
      <c r="G919" s="612"/>
      <c r="H919" s="612"/>
      <c r="I919" s="612"/>
      <c r="J919" s="613"/>
    </row>
    <row r="920" spans="1:10" ht="15.75" hidden="1">
      <c r="A920" s="451"/>
      <c r="B920" s="452" t="s">
        <v>51</v>
      </c>
      <c r="C920" s="453" t="s">
        <v>6</v>
      </c>
      <c r="D920" s="611">
        <v>1000</v>
      </c>
      <c r="E920" s="611">
        <v>1000</v>
      </c>
      <c r="F920" s="612"/>
      <c r="G920" s="612"/>
      <c r="H920" s="612"/>
      <c r="I920" s="612"/>
      <c r="J920" s="613">
        <v>1000</v>
      </c>
    </row>
    <row r="921" spans="1:10" ht="16.5" hidden="1" thickBot="1">
      <c r="A921" s="468"/>
      <c r="B921" s="469" t="s">
        <v>52</v>
      </c>
      <c r="C921" s="470" t="s">
        <v>6</v>
      </c>
      <c r="D921" s="500"/>
      <c r="E921" s="500"/>
      <c r="F921" s="501"/>
      <c r="G921" s="501"/>
      <c r="H921" s="501"/>
      <c r="I921" s="501"/>
      <c r="J921" s="502"/>
    </row>
    <row r="922" spans="1:10" ht="21" hidden="1" thickBot="1">
      <c r="A922" s="814" t="s">
        <v>377</v>
      </c>
      <c r="B922" s="815"/>
      <c r="C922" s="815"/>
      <c r="D922" s="815"/>
      <c r="E922" s="815"/>
      <c r="F922" s="815"/>
      <c r="G922" s="815"/>
      <c r="H922" s="815"/>
      <c r="I922" s="815"/>
      <c r="J922" s="816"/>
    </row>
    <row r="923" spans="1:10" ht="79.5" hidden="1" thickBot="1">
      <c r="A923" s="441" t="s">
        <v>53</v>
      </c>
      <c r="B923" s="442" t="s">
        <v>0</v>
      </c>
      <c r="C923" s="442" t="s">
        <v>1</v>
      </c>
      <c r="D923" s="442" t="s">
        <v>55</v>
      </c>
      <c r="E923" s="442" t="s">
        <v>134</v>
      </c>
      <c r="F923" s="443"/>
      <c r="G923" s="443"/>
      <c r="H923" s="443"/>
      <c r="I923" s="443"/>
      <c r="J923" s="444" t="s">
        <v>54</v>
      </c>
    </row>
    <row r="924" spans="1:10" ht="16.5" hidden="1" thickBot="1">
      <c r="A924" s="441"/>
      <c r="B924" s="442"/>
      <c r="C924" s="442"/>
      <c r="D924" s="442">
        <v>2015</v>
      </c>
      <c r="E924" s="442">
        <v>2016</v>
      </c>
      <c r="F924" s="443"/>
      <c r="G924" s="443"/>
      <c r="H924" s="443"/>
      <c r="I924" s="443"/>
      <c r="J924" s="444">
        <v>2017</v>
      </c>
    </row>
    <row r="925" spans="1:10" ht="15.75" hidden="1">
      <c r="A925" s="474" t="s">
        <v>2</v>
      </c>
      <c r="B925" s="475" t="s">
        <v>3</v>
      </c>
      <c r="C925" s="476"/>
      <c r="D925" s="477"/>
      <c r="E925" s="477"/>
      <c r="F925" s="478"/>
      <c r="G925" s="478"/>
      <c r="H925" s="478"/>
      <c r="I925" s="478"/>
      <c r="J925" s="479"/>
    </row>
    <row r="926" spans="1:10" ht="15.75" hidden="1">
      <c r="A926" s="451" t="s">
        <v>4</v>
      </c>
      <c r="B926" s="452" t="s">
        <v>5</v>
      </c>
      <c r="C926" s="453" t="s">
        <v>6</v>
      </c>
      <c r="D926" s="480">
        <v>19320724</v>
      </c>
      <c r="E926" s="480">
        <v>21186779</v>
      </c>
      <c r="F926" s="481"/>
      <c r="G926" s="481"/>
      <c r="H926" s="481"/>
      <c r="I926" s="481"/>
      <c r="J926" s="482">
        <v>21186779</v>
      </c>
    </row>
    <row r="927" spans="1:10" ht="15.75" hidden="1">
      <c r="A927" s="451" t="s">
        <v>7</v>
      </c>
      <c r="B927" s="452" t="s">
        <v>8</v>
      </c>
      <c r="C927" s="453" t="s">
        <v>6</v>
      </c>
      <c r="D927" s="480">
        <v>-125009</v>
      </c>
      <c r="E927" s="480">
        <v>-577015</v>
      </c>
      <c r="F927" s="481"/>
      <c r="G927" s="481"/>
      <c r="H927" s="481"/>
      <c r="I927" s="481"/>
      <c r="J927" s="482">
        <v>-577015</v>
      </c>
    </row>
    <row r="928" spans="1:10" ht="15.75" hidden="1">
      <c r="A928" s="451" t="s">
        <v>9</v>
      </c>
      <c r="B928" s="452" t="s">
        <v>10</v>
      </c>
      <c r="C928" s="453" t="s">
        <v>6</v>
      </c>
      <c r="D928" s="480">
        <v>489095</v>
      </c>
      <c r="E928" s="480">
        <v>30582</v>
      </c>
      <c r="F928" s="481"/>
      <c r="G928" s="481"/>
      <c r="H928" s="481"/>
      <c r="I928" s="481"/>
      <c r="J928" s="482">
        <v>30582</v>
      </c>
    </row>
    <row r="929" spans="1:10" ht="15.75" hidden="1">
      <c r="A929" s="451" t="s">
        <v>11</v>
      </c>
      <c r="B929" s="452" t="s">
        <v>12</v>
      </c>
      <c r="C929" s="453" t="s">
        <v>6</v>
      </c>
      <c r="D929" s="480">
        <v>154125</v>
      </c>
      <c r="E929" s="480">
        <v>-283437</v>
      </c>
      <c r="F929" s="481"/>
      <c r="G929" s="481"/>
      <c r="H929" s="481"/>
      <c r="I929" s="481"/>
      <c r="J929" s="482">
        <v>-283437</v>
      </c>
    </row>
    <row r="930" spans="1:10" ht="15.75" hidden="1">
      <c r="A930" s="451" t="s">
        <v>13</v>
      </c>
      <c r="B930" s="452" t="s">
        <v>14</v>
      </c>
      <c r="C930" s="453"/>
      <c r="D930" s="480"/>
      <c r="E930" s="480"/>
      <c r="F930" s="481"/>
      <c r="G930" s="481"/>
      <c r="H930" s="481"/>
      <c r="I930" s="481"/>
      <c r="J930" s="482"/>
    </row>
    <row r="931" spans="1:10" ht="47.25" hidden="1">
      <c r="A931" s="451" t="s">
        <v>15</v>
      </c>
      <c r="B931" s="452" t="s">
        <v>59</v>
      </c>
      <c r="C931" s="453" t="s">
        <v>16</v>
      </c>
      <c r="D931" s="480">
        <v>-0.6470202669423776</v>
      </c>
      <c r="E931" s="480"/>
      <c r="F931" s="481"/>
      <c r="G931" s="481"/>
      <c r="H931" s="481"/>
      <c r="I931" s="481"/>
      <c r="J931" s="482"/>
    </row>
    <row r="932" spans="1:10" ht="31.5" hidden="1">
      <c r="A932" s="451" t="s">
        <v>17</v>
      </c>
      <c r="B932" s="452" t="s">
        <v>58</v>
      </c>
      <c r="C932" s="453"/>
      <c r="D932" s="480"/>
      <c r="E932" s="480"/>
      <c r="F932" s="481"/>
      <c r="G932" s="481"/>
      <c r="H932" s="481"/>
      <c r="I932" s="481"/>
      <c r="J932" s="482"/>
    </row>
    <row r="933" spans="1:10" ht="18.75" hidden="1">
      <c r="A933" s="451" t="s">
        <v>18</v>
      </c>
      <c r="B933" s="452" t="s">
        <v>135</v>
      </c>
      <c r="C933" s="453" t="s">
        <v>19</v>
      </c>
      <c r="D933" s="483"/>
      <c r="E933" s="483"/>
      <c r="F933" s="484"/>
      <c r="G933" s="484"/>
      <c r="H933" s="484"/>
      <c r="I933" s="484"/>
      <c r="J933" s="485"/>
    </row>
    <row r="934" spans="1:10" ht="18.75" hidden="1">
      <c r="A934" s="451" t="s">
        <v>20</v>
      </c>
      <c r="B934" s="452" t="s">
        <v>136</v>
      </c>
      <c r="C934" s="453" t="s">
        <v>21</v>
      </c>
      <c r="D934" s="483"/>
      <c r="E934" s="483"/>
      <c r="F934" s="484"/>
      <c r="G934" s="484"/>
      <c r="H934" s="484"/>
      <c r="I934" s="484"/>
      <c r="J934" s="485"/>
    </row>
    <row r="935" spans="1:10" ht="18.75" hidden="1">
      <c r="A935" s="457" t="s">
        <v>22</v>
      </c>
      <c r="B935" s="458" t="s">
        <v>137</v>
      </c>
      <c r="C935" s="459" t="s">
        <v>19</v>
      </c>
      <c r="D935" s="486">
        <v>14.57</v>
      </c>
      <c r="E935" s="486">
        <v>11.84</v>
      </c>
      <c r="F935" s="487"/>
      <c r="G935" s="487"/>
      <c r="H935" s="487"/>
      <c r="I935" s="487"/>
      <c r="J935" s="488">
        <v>11.84</v>
      </c>
    </row>
    <row r="936" spans="1:10" ht="34.5" hidden="1">
      <c r="A936" s="451" t="s">
        <v>56</v>
      </c>
      <c r="B936" s="452" t="s">
        <v>138</v>
      </c>
      <c r="C936" s="453" t="s">
        <v>57</v>
      </c>
      <c r="D936" s="454">
        <v>110250</v>
      </c>
      <c r="E936" s="454">
        <v>86440</v>
      </c>
      <c r="F936" s="455"/>
      <c r="G936" s="455"/>
      <c r="H936" s="455"/>
      <c r="I936" s="455"/>
      <c r="J936" s="456">
        <v>82993</v>
      </c>
    </row>
    <row r="937" spans="1:10" ht="18.75" hidden="1">
      <c r="A937" s="451" t="s">
        <v>24</v>
      </c>
      <c r="B937" s="452" t="s">
        <v>139</v>
      </c>
      <c r="C937" s="453" t="s">
        <v>23</v>
      </c>
      <c r="D937" s="489"/>
      <c r="E937" s="489"/>
      <c r="F937" s="490"/>
      <c r="G937" s="490"/>
      <c r="H937" s="490"/>
      <c r="I937" s="490"/>
      <c r="J937" s="491"/>
    </row>
    <row r="938" spans="1:10" ht="264.75" customHeight="1" hidden="1">
      <c r="A938" s="451" t="s">
        <v>25</v>
      </c>
      <c r="B938" s="452" t="s">
        <v>153</v>
      </c>
      <c r="C938" s="453" t="s">
        <v>16</v>
      </c>
      <c r="D938" s="453" t="s">
        <v>130</v>
      </c>
      <c r="E938" s="453" t="s">
        <v>373</v>
      </c>
      <c r="F938" s="496"/>
      <c r="G938" s="496"/>
      <c r="H938" s="496"/>
      <c r="I938" s="496"/>
      <c r="J938" s="497" t="s">
        <v>373</v>
      </c>
    </row>
    <row r="939" spans="1:10" ht="78.75" hidden="1">
      <c r="A939" s="451" t="s">
        <v>26</v>
      </c>
      <c r="B939" s="452" t="s">
        <v>154</v>
      </c>
      <c r="C939" s="453"/>
      <c r="D939" s="453" t="s">
        <v>378</v>
      </c>
      <c r="E939" s="453" t="s">
        <v>131</v>
      </c>
      <c r="F939" s="496"/>
      <c r="G939" s="496"/>
      <c r="H939" s="496"/>
      <c r="I939" s="496"/>
      <c r="J939" s="497" t="s">
        <v>131</v>
      </c>
    </row>
    <row r="940" spans="1:10" ht="34.5" hidden="1">
      <c r="A940" s="451" t="s">
        <v>27</v>
      </c>
      <c r="B940" s="452" t="s">
        <v>140</v>
      </c>
      <c r="C940" s="453" t="s">
        <v>21</v>
      </c>
      <c r="D940" s="483"/>
      <c r="E940" s="483"/>
      <c r="F940" s="484"/>
      <c r="G940" s="484"/>
      <c r="H940" s="484"/>
      <c r="I940" s="484"/>
      <c r="J940" s="485"/>
    </row>
    <row r="941" spans="1:10" ht="15.75" hidden="1">
      <c r="A941" s="451" t="s">
        <v>28</v>
      </c>
      <c r="B941" s="452" t="s">
        <v>29</v>
      </c>
      <c r="C941" s="453" t="s">
        <v>6</v>
      </c>
      <c r="D941" s="489">
        <v>43863.65</v>
      </c>
      <c r="E941" s="489">
        <v>35757.61</v>
      </c>
      <c r="F941" s="490"/>
      <c r="G941" s="490"/>
      <c r="H941" s="490"/>
      <c r="I941" s="490"/>
      <c r="J941" s="491">
        <v>53571.21</v>
      </c>
    </row>
    <row r="942" spans="1:10" ht="50.25" hidden="1">
      <c r="A942" s="451" t="s">
        <v>30</v>
      </c>
      <c r="B942" s="452" t="s">
        <v>155</v>
      </c>
      <c r="C942" s="453" t="s">
        <v>6</v>
      </c>
      <c r="D942" s="489">
        <v>38545.5</v>
      </c>
      <c r="E942" s="489">
        <v>31617.67</v>
      </c>
      <c r="F942" s="490"/>
      <c r="G942" s="490"/>
      <c r="H942" s="490"/>
      <c r="I942" s="490"/>
      <c r="J942" s="491">
        <v>32447.95</v>
      </c>
    </row>
    <row r="943" spans="1:10" ht="15.75" hidden="1">
      <c r="A943" s="451"/>
      <c r="B943" s="452" t="s">
        <v>60</v>
      </c>
      <c r="C943" s="453"/>
      <c r="D943" s="489"/>
      <c r="E943" s="489"/>
      <c r="F943" s="490"/>
      <c r="G943" s="490"/>
      <c r="H943" s="490"/>
      <c r="I943" s="490"/>
      <c r="J943" s="491"/>
    </row>
    <row r="944" spans="1:10" ht="15.75" hidden="1">
      <c r="A944" s="451"/>
      <c r="B944" s="452" t="s">
        <v>31</v>
      </c>
      <c r="C944" s="453"/>
      <c r="D944" s="489">
        <v>3569.72</v>
      </c>
      <c r="E944" s="489">
        <v>2863.07</v>
      </c>
      <c r="F944" s="490"/>
      <c r="G944" s="490"/>
      <c r="H944" s="490"/>
      <c r="I944" s="490"/>
      <c r="J944" s="491">
        <v>2938.25</v>
      </c>
    </row>
    <row r="945" spans="1:10" ht="15.75" hidden="1">
      <c r="A945" s="451"/>
      <c r="B945" s="452" t="s">
        <v>32</v>
      </c>
      <c r="C945" s="453"/>
      <c r="D945" s="489"/>
      <c r="E945" s="489"/>
      <c r="F945" s="490"/>
      <c r="G945" s="490"/>
      <c r="H945" s="490"/>
      <c r="I945" s="490"/>
      <c r="J945" s="491"/>
    </row>
    <row r="946" spans="1:10" ht="15.75" hidden="1">
      <c r="A946" s="451"/>
      <c r="B946" s="452" t="s">
        <v>33</v>
      </c>
      <c r="C946" s="453"/>
      <c r="D946" s="489">
        <v>11068.87</v>
      </c>
      <c r="E946" s="489">
        <v>11068.87</v>
      </c>
      <c r="F946" s="490"/>
      <c r="G946" s="490"/>
      <c r="H946" s="490"/>
      <c r="I946" s="490"/>
      <c r="J946" s="491">
        <v>11359.54</v>
      </c>
    </row>
    <row r="947" spans="1:10" ht="18.75" hidden="1">
      <c r="A947" s="451" t="s">
        <v>34</v>
      </c>
      <c r="B947" s="452" t="s">
        <v>142</v>
      </c>
      <c r="C947" s="453" t="s">
        <v>6</v>
      </c>
      <c r="D947" s="489">
        <v>5318.16</v>
      </c>
      <c r="E947" s="489">
        <v>4740.89</v>
      </c>
      <c r="F947" s="490"/>
      <c r="G947" s="490"/>
      <c r="H947" s="490"/>
      <c r="I947" s="490"/>
      <c r="J947" s="491">
        <v>6214.04</v>
      </c>
    </row>
    <row r="948" spans="1:10" ht="31.5" hidden="1">
      <c r="A948" s="451" t="s">
        <v>35</v>
      </c>
      <c r="B948" s="452" t="s">
        <v>61</v>
      </c>
      <c r="C948" s="453" t="s">
        <v>6</v>
      </c>
      <c r="D948" s="489"/>
      <c r="E948" s="489">
        <v>-600.95</v>
      </c>
      <c r="F948" s="490"/>
      <c r="G948" s="490"/>
      <c r="H948" s="490"/>
      <c r="I948" s="490"/>
      <c r="J948" s="491">
        <v>14909.22</v>
      </c>
    </row>
    <row r="949" spans="1:10" ht="31.5" hidden="1">
      <c r="A949" s="451" t="s">
        <v>36</v>
      </c>
      <c r="B949" s="452" t="s">
        <v>64</v>
      </c>
      <c r="C949" s="453" t="s">
        <v>6</v>
      </c>
      <c r="D949" s="489"/>
      <c r="E949" s="489"/>
      <c r="F949" s="490"/>
      <c r="G949" s="490"/>
      <c r="H949" s="490"/>
      <c r="I949" s="490"/>
      <c r="J949" s="491"/>
    </row>
    <row r="950" spans="1:10" ht="15.75" hidden="1">
      <c r="A950" s="451" t="s">
        <v>37</v>
      </c>
      <c r="B950" s="452" t="s">
        <v>38</v>
      </c>
      <c r="C950" s="453"/>
      <c r="D950" s="489"/>
      <c r="E950" s="489"/>
      <c r="F950" s="490"/>
      <c r="G950" s="490"/>
      <c r="H950" s="490"/>
      <c r="I950" s="490"/>
      <c r="J950" s="491"/>
    </row>
    <row r="951" spans="1:10" ht="15.75" hidden="1">
      <c r="A951" s="451"/>
      <c r="B951" s="462" t="s">
        <v>39</v>
      </c>
      <c r="C951" s="453"/>
      <c r="D951" s="489"/>
      <c r="E951" s="489"/>
      <c r="F951" s="490"/>
      <c r="G951" s="490"/>
      <c r="H951" s="490"/>
      <c r="I951" s="490"/>
      <c r="J951" s="491"/>
    </row>
    <row r="952" spans="1:10" ht="18.75" hidden="1">
      <c r="A952" s="451"/>
      <c r="B952" s="452" t="s">
        <v>143</v>
      </c>
      <c r="C952" s="453" t="s">
        <v>40</v>
      </c>
      <c r="D952" s="489">
        <v>1514.482</v>
      </c>
      <c r="E952" s="489">
        <v>1514.482</v>
      </c>
      <c r="F952" s="490"/>
      <c r="G952" s="490"/>
      <c r="H952" s="490"/>
      <c r="I952" s="490"/>
      <c r="J952" s="491">
        <v>1514.482</v>
      </c>
    </row>
    <row r="953" spans="1:10" ht="18.75" hidden="1">
      <c r="A953" s="451"/>
      <c r="B953" s="452" t="s">
        <v>144</v>
      </c>
      <c r="C953" s="453" t="s">
        <v>41</v>
      </c>
      <c r="D953" s="489">
        <v>25.45127641002006</v>
      </c>
      <c r="E953" s="498">
        <v>20.87688727895082</v>
      </c>
      <c r="F953" s="499"/>
      <c r="G953" s="499"/>
      <c r="H953" s="499"/>
      <c r="I953" s="499"/>
      <c r="J953" s="614">
        <v>21.42511432951993</v>
      </c>
    </row>
    <row r="954" spans="1:10" ht="15.75" hidden="1">
      <c r="A954" s="451" t="s">
        <v>42</v>
      </c>
      <c r="B954" s="452" t="s">
        <v>43</v>
      </c>
      <c r="C954" s="453"/>
      <c r="D954" s="489"/>
      <c r="E954" s="498"/>
      <c r="F954" s="499"/>
      <c r="G954" s="499"/>
      <c r="H954" s="499"/>
      <c r="I954" s="499"/>
      <c r="J954" s="614"/>
    </row>
    <row r="955" spans="1:10" ht="15.75" hidden="1">
      <c r="A955" s="451" t="s">
        <v>44</v>
      </c>
      <c r="B955" s="452" t="s">
        <v>45</v>
      </c>
      <c r="C955" s="453" t="s">
        <v>46</v>
      </c>
      <c r="D955" s="489">
        <v>9</v>
      </c>
      <c r="E955" s="498">
        <v>9</v>
      </c>
      <c r="F955" s="499"/>
      <c r="G955" s="499"/>
      <c r="H955" s="499"/>
      <c r="I955" s="499"/>
      <c r="J955" s="614">
        <v>9</v>
      </c>
    </row>
    <row r="956" spans="1:10" ht="31.5" hidden="1">
      <c r="A956" s="451" t="s">
        <v>47</v>
      </c>
      <c r="B956" s="452" t="s">
        <v>48</v>
      </c>
      <c r="C956" s="453" t="s">
        <v>62</v>
      </c>
      <c r="D956" s="489">
        <v>33.05296296296296</v>
      </c>
      <c r="E956" s="498">
        <v>26.50990740740741</v>
      </c>
      <c r="F956" s="499"/>
      <c r="G956" s="499"/>
      <c r="H956" s="499"/>
      <c r="I956" s="499"/>
      <c r="J956" s="614">
        <v>27.20601851851852</v>
      </c>
    </row>
    <row r="957" spans="1:10" ht="15.75" hidden="1">
      <c r="A957" s="451" t="s">
        <v>49</v>
      </c>
      <c r="B957" s="452" t="s">
        <v>50</v>
      </c>
      <c r="C957" s="453"/>
      <c r="D957" s="489"/>
      <c r="E957" s="498"/>
      <c r="F957" s="499"/>
      <c r="G957" s="499"/>
      <c r="H957" s="499"/>
      <c r="I957" s="499"/>
      <c r="J957" s="491"/>
    </row>
    <row r="958" spans="1:10" ht="15.75" hidden="1">
      <c r="A958" s="451"/>
      <c r="B958" s="462" t="s">
        <v>39</v>
      </c>
      <c r="C958" s="453"/>
      <c r="D958" s="489"/>
      <c r="E958" s="498"/>
      <c r="F958" s="499"/>
      <c r="G958" s="499"/>
      <c r="H958" s="499"/>
      <c r="I958" s="499"/>
      <c r="J958" s="491"/>
    </row>
    <row r="959" spans="1:10" ht="15.75" hidden="1">
      <c r="A959" s="451"/>
      <c r="B959" s="452" t="s">
        <v>51</v>
      </c>
      <c r="C959" s="453" t="s">
        <v>6</v>
      </c>
      <c r="D959" s="489">
        <v>1000</v>
      </c>
      <c r="E959" s="498">
        <v>1000</v>
      </c>
      <c r="F959" s="499"/>
      <c r="G959" s="499"/>
      <c r="H959" s="499"/>
      <c r="I959" s="499"/>
      <c r="J959" s="491">
        <v>1000</v>
      </c>
    </row>
    <row r="960" spans="1:10" ht="16.5" hidden="1" thickBot="1">
      <c r="A960" s="468"/>
      <c r="B960" s="469" t="s">
        <v>52</v>
      </c>
      <c r="C960" s="470" t="s">
        <v>6</v>
      </c>
      <c r="D960" s="578"/>
      <c r="E960" s="578"/>
      <c r="F960" s="579"/>
      <c r="G960" s="579"/>
      <c r="H960" s="579"/>
      <c r="I960" s="579"/>
      <c r="J960" s="580"/>
    </row>
    <row r="961" spans="1:10" ht="21" hidden="1" thickBot="1">
      <c r="A961" s="814" t="s">
        <v>379</v>
      </c>
      <c r="B961" s="815"/>
      <c r="C961" s="815"/>
      <c r="D961" s="815"/>
      <c r="E961" s="815"/>
      <c r="F961" s="815"/>
      <c r="G961" s="815"/>
      <c r="H961" s="815"/>
      <c r="I961" s="815"/>
      <c r="J961" s="816"/>
    </row>
    <row r="962" spans="1:10" ht="21" hidden="1" thickBot="1">
      <c r="A962" s="814" t="s">
        <v>380</v>
      </c>
      <c r="B962" s="815"/>
      <c r="C962" s="815"/>
      <c r="D962" s="815"/>
      <c r="E962" s="815"/>
      <c r="F962" s="815"/>
      <c r="G962" s="815"/>
      <c r="H962" s="815"/>
      <c r="I962" s="815"/>
      <c r="J962" s="816"/>
    </row>
    <row r="963" spans="1:10" ht="79.5" hidden="1" thickBot="1">
      <c r="A963" s="441" t="s">
        <v>53</v>
      </c>
      <c r="B963" s="442" t="s">
        <v>0</v>
      </c>
      <c r="C963" s="442" t="s">
        <v>1</v>
      </c>
      <c r="D963" s="442" t="s">
        <v>55</v>
      </c>
      <c r="E963" s="442" t="s">
        <v>134</v>
      </c>
      <c r="F963" s="443"/>
      <c r="G963" s="443"/>
      <c r="H963" s="443"/>
      <c r="I963" s="443"/>
      <c r="J963" s="444" t="s">
        <v>54</v>
      </c>
    </row>
    <row r="964" spans="1:10" ht="16.5" hidden="1" thickBot="1">
      <c r="A964" s="441"/>
      <c r="B964" s="442"/>
      <c r="C964" s="442"/>
      <c r="D964" s="442">
        <v>2015</v>
      </c>
      <c r="E964" s="442">
        <v>2016</v>
      </c>
      <c r="F964" s="443"/>
      <c r="G964" s="443"/>
      <c r="H964" s="443"/>
      <c r="I964" s="443"/>
      <c r="J964" s="444">
        <v>2017</v>
      </c>
    </row>
    <row r="965" spans="1:10" ht="15.75" hidden="1">
      <c r="A965" s="445" t="s">
        <v>2</v>
      </c>
      <c r="B965" s="446" t="s">
        <v>3</v>
      </c>
      <c r="C965" s="447"/>
      <c r="D965" s="556"/>
      <c r="E965" s="556"/>
      <c r="F965" s="557"/>
      <c r="G965" s="557"/>
      <c r="H965" s="557"/>
      <c r="I965" s="557"/>
      <c r="J965" s="558"/>
    </row>
    <row r="966" spans="1:10" ht="15.75" hidden="1">
      <c r="A966" s="451" t="s">
        <v>4</v>
      </c>
      <c r="B966" s="452" t="s">
        <v>5</v>
      </c>
      <c r="C966" s="453" t="s">
        <v>6</v>
      </c>
      <c r="D966" s="480">
        <v>19320724</v>
      </c>
      <c r="E966" s="480">
        <v>21186779</v>
      </c>
      <c r="F966" s="481"/>
      <c r="G966" s="481"/>
      <c r="H966" s="481"/>
      <c r="I966" s="481"/>
      <c r="J966" s="482">
        <v>21186779</v>
      </c>
    </row>
    <row r="967" spans="1:10" ht="15.75" hidden="1">
      <c r="A967" s="451" t="s">
        <v>7</v>
      </c>
      <c r="B967" s="452" t="s">
        <v>8</v>
      </c>
      <c r="C967" s="453" t="s">
        <v>6</v>
      </c>
      <c r="D967" s="480">
        <v>-125009</v>
      </c>
      <c r="E967" s="480">
        <v>-577015</v>
      </c>
      <c r="F967" s="481"/>
      <c r="G967" s="481"/>
      <c r="H967" s="481"/>
      <c r="I967" s="481"/>
      <c r="J967" s="482">
        <v>-577015</v>
      </c>
    </row>
    <row r="968" spans="1:10" ht="15.75" hidden="1">
      <c r="A968" s="451" t="s">
        <v>9</v>
      </c>
      <c r="B968" s="452" t="s">
        <v>10</v>
      </c>
      <c r="C968" s="453" t="s">
        <v>6</v>
      </c>
      <c r="D968" s="480">
        <v>489095</v>
      </c>
      <c r="E968" s="480">
        <v>30582</v>
      </c>
      <c r="F968" s="481"/>
      <c r="G968" s="481"/>
      <c r="H968" s="481"/>
      <c r="I968" s="481"/>
      <c r="J968" s="482">
        <v>30582</v>
      </c>
    </row>
    <row r="969" spans="1:10" ht="15.75" hidden="1">
      <c r="A969" s="451" t="s">
        <v>11</v>
      </c>
      <c r="B969" s="452" t="s">
        <v>12</v>
      </c>
      <c r="C969" s="453" t="s">
        <v>6</v>
      </c>
      <c r="D969" s="480">
        <v>154125</v>
      </c>
      <c r="E969" s="480">
        <v>-283437</v>
      </c>
      <c r="F969" s="481"/>
      <c r="G969" s="481"/>
      <c r="H969" s="481"/>
      <c r="I969" s="481"/>
      <c r="J969" s="482">
        <v>-283437</v>
      </c>
    </row>
    <row r="970" spans="1:10" ht="15.75" hidden="1">
      <c r="A970" s="451" t="s">
        <v>13</v>
      </c>
      <c r="B970" s="452" t="s">
        <v>14</v>
      </c>
      <c r="C970" s="453"/>
      <c r="D970" s="480"/>
      <c r="E970" s="480"/>
      <c r="F970" s="481"/>
      <c r="G970" s="481"/>
      <c r="H970" s="481"/>
      <c r="I970" s="481"/>
      <c r="J970" s="482"/>
    </row>
    <row r="971" spans="1:10" ht="47.25" hidden="1">
      <c r="A971" s="451" t="s">
        <v>15</v>
      </c>
      <c r="B971" s="452" t="s">
        <v>59</v>
      </c>
      <c r="C971" s="453" t="s">
        <v>16</v>
      </c>
      <c r="D971" s="480">
        <v>-0.6470202669423776</v>
      </c>
      <c r="E971" s="480"/>
      <c r="F971" s="481"/>
      <c r="G971" s="481"/>
      <c r="H971" s="481"/>
      <c r="I971" s="481"/>
      <c r="J971" s="482"/>
    </row>
    <row r="972" spans="1:10" ht="31.5" hidden="1">
      <c r="A972" s="451" t="s">
        <v>17</v>
      </c>
      <c r="B972" s="452" t="s">
        <v>58</v>
      </c>
      <c r="C972" s="453"/>
      <c r="D972" s="615"/>
      <c r="E972" s="615"/>
      <c r="F972" s="616"/>
      <c r="G972" s="616"/>
      <c r="H972" s="616"/>
      <c r="I972" s="616"/>
      <c r="J972" s="617"/>
    </row>
    <row r="973" spans="1:10" ht="18.75" hidden="1">
      <c r="A973" s="451" t="s">
        <v>18</v>
      </c>
      <c r="B973" s="452" t="s">
        <v>135</v>
      </c>
      <c r="C973" s="453" t="s">
        <v>19</v>
      </c>
      <c r="D973" s="615"/>
      <c r="E973" s="615"/>
      <c r="F973" s="616"/>
      <c r="G973" s="616"/>
      <c r="H973" s="616"/>
      <c r="I973" s="616"/>
      <c r="J973" s="617"/>
    </row>
    <row r="974" spans="1:10" ht="18.75" hidden="1">
      <c r="A974" s="451" t="s">
        <v>20</v>
      </c>
      <c r="B974" s="452" t="s">
        <v>136</v>
      </c>
      <c r="C974" s="453" t="s">
        <v>21</v>
      </c>
      <c r="D974" s="615"/>
      <c r="E974" s="615"/>
      <c r="F974" s="616"/>
      <c r="G974" s="616"/>
      <c r="H974" s="616"/>
      <c r="I974" s="616"/>
      <c r="J974" s="617"/>
    </row>
    <row r="975" spans="1:10" ht="18.75" hidden="1">
      <c r="A975" s="457" t="s">
        <v>22</v>
      </c>
      <c r="B975" s="458" t="s">
        <v>137</v>
      </c>
      <c r="C975" s="459" t="s">
        <v>19</v>
      </c>
      <c r="D975" s="618">
        <v>17.42</v>
      </c>
      <c r="E975" s="618">
        <v>18.72</v>
      </c>
      <c r="F975" s="619"/>
      <c r="G975" s="619"/>
      <c r="H975" s="619"/>
      <c r="I975" s="619"/>
      <c r="J975" s="620">
        <v>16.65</v>
      </c>
    </row>
    <row r="976" spans="1:10" ht="34.5" hidden="1">
      <c r="A976" s="451" t="s">
        <v>56</v>
      </c>
      <c r="B976" s="452" t="s">
        <v>138</v>
      </c>
      <c r="C976" s="453" t="s">
        <v>57</v>
      </c>
      <c r="D976" s="618">
        <v>122.09</v>
      </c>
      <c r="E976" s="618">
        <v>123.82</v>
      </c>
      <c r="F976" s="619"/>
      <c r="G976" s="619"/>
      <c r="H976" s="619"/>
      <c r="I976" s="619"/>
      <c r="J976" s="620">
        <v>116.43</v>
      </c>
    </row>
    <row r="977" spans="1:10" ht="18.75" hidden="1">
      <c r="A977" s="451" t="s">
        <v>24</v>
      </c>
      <c r="B977" s="452" t="s">
        <v>139</v>
      </c>
      <c r="C977" s="453" t="s">
        <v>23</v>
      </c>
      <c r="D977" s="618"/>
      <c r="E977" s="618"/>
      <c r="F977" s="619"/>
      <c r="G977" s="619"/>
      <c r="H977" s="619"/>
      <c r="I977" s="619"/>
      <c r="J977" s="620"/>
    </row>
    <row r="978" spans="1:10" ht="34.5" hidden="1">
      <c r="A978" s="451" t="s">
        <v>25</v>
      </c>
      <c r="B978" s="452" t="s">
        <v>153</v>
      </c>
      <c r="C978" s="453" t="s">
        <v>16</v>
      </c>
      <c r="D978" s="621" t="s">
        <v>149</v>
      </c>
      <c r="E978" s="621" t="s">
        <v>381</v>
      </c>
      <c r="F978" s="622"/>
      <c r="G978" s="622"/>
      <c r="H978" s="622"/>
      <c r="I978" s="622"/>
      <c r="J978" s="623" t="s">
        <v>381</v>
      </c>
    </row>
    <row r="979" spans="1:10" ht="57.75" customHeight="1" hidden="1">
      <c r="A979" s="451" t="s">
        <v>26</v>
      </c>
      <c r="B979" s="452" t="s">
        <v>154</v>
      </c>
      <c r="C979" s="453"/>
      <c r="D979" s="621"/>
      <c r="E979" s="621"/>
      <c r="F979" s="622"/>
      <c r="G979" s="622"/>
      <c r="H979" s="622"/>
      <c r="I979" s="622"/>
      <c r="J979" s="623"/>
    </row>
    <row r="980" spans="1:10" ht="77.25" customHeight="1" hidden="1">
      <c r="A980" s="451" t="s">
        <v>27</v>
      </c>
      <c r="B980" s="452" t="s">
        <v>140</v>
      </c>
      <c r="C980" s="453" t="s">
        <v>21</v>
      </c>
      <c r="D980" s="621"/>
      <c r="E980" s="621"/>
      <c r="F980" s="622"/>
      <c r="G980" s="622"/>
      <c r="H980" s="622"/>
      <c r="I980" s="622"/>
      <c r="J980" s="623"/>
    </row>
    <row r="981" spans="1:10" ht="15.75" hidden="1">
      <c r="A981" s="451" t="s">
        <v>28</v>
      </c>
      <c r="B981" s="452" t="s">
        <v>29</v>
      </c>
      <c r="C981" s="453" t="s">
        <v>6</v>
      </c>
      <c r="D981" s="624">
        <v>904593.56</v>
      </c>
      <c r="E981" s="624">
        <v>872425.05</v>
      </c>
      <c r="F981" s="625"/>
      <c r="G981" s="625"/>
      <c r="H981" s="625"/>
      <c r="I981" s="625"/>
      <c r="J981" s="626">
        <v>1041911.05</v>
      </c>
    </row>
    <row r="982" spans="1:10" ht="50.25" hidden="1">
      <c r="A982" s="451" t="s">
        <v>30</v>
      </c>
      <c r="B982" s="452" t="s">
        <v>155</v>
      </c>
      <c r="C982" s="453" t="s">
        <v>6</v>
      </c>
      <c r="D982" s="624">
        <v>357211.833</v>
      </c>
      <c r="E982" s="624">
        <v>344689.18</v>
      </c>
      <c r="F982" s="625"/>
      <c r="G982" s="625"/>
      <c r="H982" s="625"/>
      <c r="I982" s="625"/>
      <c r="J982" s="626">
        <v>390152.28</v>
      </c>
    </row>
    <row r="983" spans="1:10" ht="15.75" hidden="1">
      <c r="A983" s="451"/>
      <c r="B983" s="452" t="s">
        <v>60</v>
      </c>
      <c r="C983" s="453"/>
      <c r="D983" s="624"/>
      <c r="E983" s="624"/>
      <c r="F983" s="625"/>
      <c r="G983" s="625"/>
      <c r="H983" s="625"/>
      <c r="I983" s="625"/>
      <c r="J983" s="626"/>
    </row>
    <row r="984" spans="1:10" ht="15.75" hidden="1">
      <c r="A984" s="451"/>
      <c r="B984" s="452" t="s">
        <v>31</v>
      </c>
      <c r="C984" s="453"/>
      <c r="D984" s="624">
        <v>139413.41</v>
      </c>
      <c r="E984" s="624">
        <v>122560.34</v>
      </c>
      <c r="F984" s="625"/>
      <c r="G984" s="625"/>
      <c r="H984" s="625"/>
      <c r="I984" s="625"/>
      <c r="J984" s="626">
        <v>144380.34</v>
      </c>
    </row>
    <row r="985" spans="1:10" ht="15.75" hidden="1">
      <c r="A985" s="451"/>
      <c r="B985" s="452" t="s">
        <v>32</v>
      </c>
      <c r="C985" s="453"/>
      <c r="D985" s="624">
        <v>5696.88</v>
      </c>
      <c r="E985" s="624">
        <v>2464.8</v>
      </c>
      <c r="F985" s="625"/>
      <c r="G985" s="625"/>
      <c r="H985" s="625"/>
      <c r="I985" s="625"/>
      <c r="J985" s="626">
        <v>17685</v>
      </c>
    </row>
    <row r="986" spans="1:10" ht="15.75" hidden="1">
      <c r="A986" s="451"/>
      <c r="B986" s="452" t="s">
        <v>33</v>
      </c>
      <c r="C986" s="453"/>
      <c r="D986" s="624">
        <v>90692.88</v>
      </c>
      <c r="E986" s="624">
        <v>97089.76</v>
      </c>
      <c r="F986" s="625"/>
      <c r="G986" s="625"/>
      <c r="H986" s="625"/>
      <c r="I986" s="625"/>
      <c r="J986" s="626">
        <v>104033.75</v>
      </c>
    </row>
    <row r="987" spans="1:10" ht="18.75" hidden="1">
      <c r="A987" s="451" t="s">
        <v>34</v>
      </c>
      <c r="B987" s="452" t="s">
        <v>142</v>
      </c>
      <c r="C987" s="453" t="s">
        <v>6</v>
      </c>
      <c r="D987" s="624">
        <v>547381.73</v>
      </c>
      <c r="E987" s="624">
        <v>539249.52</v>
      </c>
      <c r="F987" s="625"/>
      <c r="G987" s="625"/>
      <c r="H987" s="625"/>
      <c r="I987" s="625"/>
      <c r="J987" s="626">
        <v>562473.54</v>
      </c>
    </row>
    <row r="988" spans="1:10" ht="31.5" hidden="1">
      <c r="A988" s="451" t="s">
        <v>35</v>
      </c>
      <c r="B988" s="452" t="s">
        <v>61</v>
      </c>
      <c r="C988" s="453" t="s">
        <v>6</v>
      </c>
      <c r="D988" s="624">
        <v>0</v>
      </c>
      <c r="E988" s="624">
        <v>0</v>
      </c>
      <c r="F988" s="625"/>
      <c r="G988" s="625"/>
      <c r="H988" s="625"/>
      <c r="I988" s="625"/>
      <c r="J988" s="626">
        <v>89285.22</v>
      </c>
    </row>
    <row r="989" spans="1:10" ht="31.5" hidden="1">
      <c r="A989" s="451" t="s">
        <v>36</v>
      </c>
      <c r="B989" s="452" t="s">
        <v>64</v>
      </c>
      <c r="C989" s="453" t="s">
        <v>6</v>
      </c>
      <c r="D989" s="624"/>
      <c r="E989" s="624"/>
      <c r="F989" s="625"/>
      <c r="G989" s="625"/>
      <c r="H989" s="625"/>
      <c r="I989" s="625"/>
      <c r="J989" s="626"/>
    </row>
    <row r="990" spans="1:10" ht="15.75" hidden="1">
      <c r="A990" s="451" t="s">
        <v>37</v>
      </c>
      <c r="B990" s="452" t="s">
        <v>38</v>
      </c>
      <c r="C990" s="453"/>
      <c r="D990" s="624"/>
      <c r="E990" s="624"/>
      <c r="F990" s="625"/>
      <c r="G990" s="625"/>
      <c r="H990" s="625"/>
      <c r="I990" s="625"/>
      <c r="J990" s="626"/>
    </row>
    <row r="991" spans="1:10" ht="15.75" hidden="1">
      <c r="A991" s="451"/>
      <c r="B991" s="462" t="s">
        <v>39</v>
      </c>
      <c r="C991" s="453"/>
      <c r="D991" s="624"/>
      <c r="E991" s="624"/>
      <c r="F991" s="625"/>
      <c r="G991" s="625"/>
      <c r="H991" s="625"/>
      <c r="I991" s="625"/>
      <c r="J991" s="626"/>
    </row>
    <row r="992" spans="1:10" ht="18.75" hidden="1">
      <c r="A992" s="451"/>
      <c r="B992" s="452" t="s">
        <v>143</v>
      </c>
      <c r="C992" s="453" t="s">
        <v>40</v>
      </c>
      <c r="D992" s="624">
        <v>3977.95</v>
      </c>
      <c r="E992" s="624">
        <v>3973.91</v>
      </c>
      <c r="F992" s="625"/>
      <c r="G992" s="625"/>
      <c r="H992" s="625"/>
      <c r="I992" s="625"/>
      <c r="J992" s="626">
        <v>3990.36</v>
      </c>
    </row>
    <row r="993" spans="1:10" ht="18.75" hidden="1">
      <c r="A993" s="451"/>
      <c r="B993" s="452" t="s">
        <v>144</v>
      </c>
      <c r="C993" s="453" t="s">
        <v>41</v>
      </c>
      <c r="D993" s="624">
        <f>D982/D992</f>
        <v>89.79796955718398</v>
      </c>
      <c r="E993" s="624">
        <f>E982/E992</f>
        <v>86.73804389128088</v>
      </c>
      <c r="F993" s="625"/>
      <c r="G993" s="625"/>
      <c r="H993" s="625"/>
      <c r="I993" s="625"/>
      <c r="J993" s="626">
        <f>J982/J992</f>
        <v>97.77370462815385</v>
      </c>
    </row>
    <row r="994" spans="1:10" ht="15.75" hidden="1">
      <c r="A994" s="451" t="s">
        <v>42</v>
      </c>
      <c r="B994" s="452" t="s">
        <v>43</v>
      </c>
      <c r="C994" s="453"/>
      <c r="D994" s="618"/>
      <c r="E994" s="618"/>
      <c r="F994" s="619"/>
      <c r="G994" s="619"/>
      <c r="H994" s="619"/>
      <c r="I994" s="619"/>
      <c r="J994" s="620"/>
    </row>
    <row r="995" spans="1:10" ht="15.75" hidden="1">
      <c r="A995" s="451" t="s">
        <v>44</v>
      </c>
      <c r="B995" s="452" t="s">
        <v>45</v>
      </c>
      <c r="C995" s="453" t="s">
        <v>46</v>
      </c>
      <c r="D995" s="618">
        <v>96.74</v>
      </c>
      <c r="E995" s="618">
        <v>88.36</v>
      </c>
      <c r="F995" s="619"/>
      <c r="G995" s="619"/>
      <c r="H995" s="619"/>
      <c r="I995" s="619"/>
      <c r="J995" s="620">
        <v>96.74</v>
      </c>
    </row>
    <row r="996" spans="1:10" ht="31.5" hidden="1">
      <c r="A996" s="451" t="s">
        <v>47</v>
      </c>
      <c r="B996" s="452" t="s">
        <v>48</v>
      </c>
      <c r="C996" s="453" t="s">
        <v>62</v>
      </c>
      <c r="D996" s="618">
        <f>119532.26/1000</f>
        <v>119.53226</v>
      </c>
      <c r="E996" s="618">
        <f>115588.07/1000</f>
        <v>115.58807</v>
      </c>
      <c r="F996" s="619"/>
      <c r="G996" s="619"/>
      <c r="H996" s="619"/>
      <c r="I996" s="619"/>
      <c r="J996" s="620">
        <f>124371.46/1000</f>
        <v>124.37146000000001</v>
      </c>
    </row>
    <row r="997" spans="1:10" ht="15.75" hidden="1">
      <c r="A997" s="451" t="s">
        <v>49</v>
      </c>
      <c r="B997" s="452" t="s">
        <v>50</v>
      </c>
      <c r="C997" s="453"/>
      <c r="D997" s="618"/>
      <c r="E997" s="618"/>
      <c r="F997" s="619"/>
      <c r="G997" s="619"/>
      <c r="H997" s="619"/>
      <c r="I997" s="619"/>
      <c r="J997" s="620"/>
    </row>
    <row r="998" spans="1:10" ht="15.75" hidden="1">
      <c r="A998" s="451"/>
      <c r="B998" s="462" t="s">
        <v>39</v>
      </c>
      <c r="C998" s="453"/>
      <c r="D998" s="618"/>
      <c r="E998" s="618"/>
      <c r="F998" s="619"/>
      <c r="G998" s="619"/>
      <c r="H998" s="619"/>
      <c r="I998" s="619"/>
      <c r="J998" s="620"/>
    </row>
    <row r="999" spans="1:10" ht="15.75" hidden="1">
      <c r="A999" s="451"/>
      <c r="B999" s="452" t="s">
        <v>51</v>
      </c>
      <c r="C999" s="453" t="s">
        <v>6</v>
      </c>
      <c r="D999" s="618">
        <v>1000</v>
      </c>
      <c r="E999" s="618">
        <v>1000</v>
      </c>
      <c r="F999" s="619"/>
      <c r="G999" s="619"/>
      <c r="H999" s="619"/>
      <c r="I999" s="619"/>
      <c r="J999" s="620">
        <v>1000</v>
      </c>
    </row>
    <row r="1000" spans="1:10" ht="16.5" hidden="1" thickBot="1">
      <c r="A1000" s="468"/>
      <c r="B1000" s="469" t="s">
        <v>52</v>
      </c>
      <c r="C1000" s="470" t="s">
        <v>6</v>
      </c>
      <c r="D1000" s="627"/>
      <c r="E1000" s="627"/>
      <c r="F1000" s="628"/>
      <c r="G1000" s="628"/>
      <c r="H1000" s="628"/>
      <c r="I1000" s="628"/>
      <c r="J1000" s="629"/>
    </row>
    <row r="1001" spans="1:10" ht="21" hidden="1" thickBot="1">
      <c r="A1001" s="814" t="s">
        <v>382</v>
      </c>
      <c r="B1001" s="815"/>
      <c r="C1001" s="815"/>
      <c r="D1001" s="815"/>
      <c r="E1001" s="815"/>
      <c r="F1001" s="815"/>
      <c r="G1001" s="815"/>
      <c r="H1001" s="815"/>
      <c r="I1001" s="815"/>
      <c r="J1001" s="816"/>
    </row>
    <row r="1002" spans="1:10" ht="79.5" hidden="1" thickBot="1">
      <c r="A1002" s="441" t="s">
        <v>53</v>
      </c>
      <c r="B1002" s="442" t="s">
        <v>0</v>
      </c>
      <c r="C1002" s="442" t="s">
        <v>1</v>
      </c>
      <c r="D1002" s="442" t="s">
        <v>55</v>
      </c>
      <c r="E1002" s="442" t="s">
        <v>134</v>
      </c>
      <c r="F1002" s="443"/>
      <c r="G1002" s="443"/>
      <c r="H1002" s="443"/>
      <c r="I1002" s="443"/>
      <c r="J1002" s="444" t="s">
        <v>54</v>
      </c>
    </row>
    <row r="1003" spans="1:10" ht="16.5" hidden="1" thickBot="1">
      <c r="A1003" s="441"/>
      <c r="B1003" s="442"/>
      <c r="C1003" s="442"/>
      <c r="D1003" s="442">
        <v>2015</v>
      </c>
      <c r="E1003" s="442">
        <v>2016</v>
      </c>
      <c r="F1003" s="443"/>
      <c r="G1003" s="443"/>
      <c r="H1003" s="443"/>
      <c r="I1003" s="443"/>
      <c r="J1003" s="444">
        <v>2017</v>
      </c>
    </row>
    <row r="1004" spans="1:10" ht="15.75" hidden="1">
      <c r="A1004" s="445" t="s">
        <v>2</v>
      </c>
      <c r="B1004" s="446" t="s">
        <v>3</v>
      </c>
      <c r="C1004" s="447"/>
      <c r="D1004" s="556"/>
      <c r="E1004" s="556"/>
      <c r="F1004" s="557"/>
      <c r="G1004" s="557"/>
      <c r="H1004" s="557"/>
      <c r="I1004" s="557"/>
      <c r="J1004" s="558"/>
    </row>
    <row r="1005" spans="1:10" ht="15.75" hidden="1">
      <c r="A1005" s="451" t="s">
        <v>4</v>
      </c>
      <c r="B1005" s="452" t="s">
        <v>5</v>
      </c>
      <c r="C1005" s="453" t="s">
        <v>6</v>
      </c>
      <c r="D1005" s="480">
        <v>19320724</v>
      </c>
      <c r="E1005" s="480">
        <v>21186779</v>
      </c>
      <c r="F1005" s="481"/>
      <c r="G1005" s="481"/>
      <c r="H1005" s="481"/>
      <c r="I1005" s="481"/>
      <c r="J1005" s="482">
        <v>21186779</v>
      </c>
    </row>
    <row r="1006" spans="1:10" ht="15.75" hidden="1">
      <c r="A1006" s="451" t="s">
        <v>7</v>
      </c>
      <c r="B1006" s="452" t="s">
        <v>8</v>
      </c>
      <c r="C1006" s="453" t="s">
        <v>6</v>
      </c>
      <c r="D1006" s="480">
        <v>-125009</v>
      </c>
      <c r="E1006" s="480">
        <v>-577015</v>
      </c>
      <c r="F1006" s="481"/>
      <c r="G1006" s="481"/>
      <c r="H1006" s="481"/>
      <c r="I1006" s="481"/>
      <c r="J1006" s="482">
        <v>-577015</v>
      </c>
    </row>
    <row r="1007" spans="1:10" ht="15.75" hidden="1">
      <c r="A1007" s="451" t="s">
        <v>9</v>
      </c>
      <c r="B1007" s="452" t="s">
        <v>10</v>
      </c>
      <c r="C1007" s="453" t="s">
        <v>6</v>
      </c>
      <c r="D1007" s="480">
        <v>489095</v>
      </c>
      <c r="E1007" s="480">
        <v>30582</v>
      </c>
      <c r="F1007" s="481"/>
      <c r="G1007" s="481"/>
      <c r="H1007" s="481"/>
      <c r="I1007" s="481"/>
      <c r="J1007" s="482">
        <v>30582</v>
      </c>
    </row>
    <row r="1008" spans="1:10" ht="15.75" hidden="1">
      <c r="A1008" s="451" t="s">
        <v>11</v>
      </c>
      <c r="B1008" s="452" t="s">
        <v>12</v>
      </c>
      <c r="C1008" s="453" t="s">
        <v>6</v>
      </c>
      <c r="D1008" s="480">
        <v>154125</v>
      </c>
      <c r="E1008" s="480">
        <v>-283437</v>
      </c>
      <c r="F1008" s="481"/>
      <c r="G1008" s="481"/>
      <c r="H1008" s="481"/>
      <c r="I1008" s="481"/>
      <c r="J1008" s="482">
        <v>-283437</v>
      </c>
    </row>
    <row r="1009" spans="1:10" ht="15.75" hidden="1">
      <c r="A1009" s="451" t="s">
        <v>13</v>
      </c>
      <c r="B1009" s="452" t="s">
        <v>14</v>
      </c>
      <c r="C1009" s="453"/>
      <c r="D1009" s="480"/>
      <c r="E1009" s="480"/>
      <c r="F1009" s="481"/>
      <c r="G1009" s="481"/>
      <c r="H1009" s="481"/>
      <c r="I1009" s="481"/>
      <c r="J1009" s="482"/>
    </row>
    <row r="1010" spans="1:10" ht="47.25" hidden="1">
      <c r="A1010" s="451" t="s">
        <v>15</v>
      </c>
      <c r="B1010" s="452" t="s">
        <v>59</v>
      </c>
      <c r="C1010" s="453" t="s">
        <v>16</v>
      </c>
      <c r="D1010" s="480">
        <v>-0.6470202669423776</v>
      </c>
      <c r="E1010" s="480"/>
      <c r="F1010" s="481"/>
      <c r="G1010" s="481"/>
      <c r="H1010" s="481"/>
      <c r="I1010" s="481"/>
      <c r="J1010" s="482"/>
    </row>
    <row r="1011" spans="1:10" ht="31.5" hidden="1">
      <c r="A1011" s="451" t="s">
        <v>17</v>
      </c>
      <c r="B1011" s="452" t="s">
        <v>58</v>
      </c>
      <c r="C1011" s="453"/>
      <c r="D1011" s="483"/>
      <c r="E1011" s="483"/>
      <c r="F1011" s="484"/>
      <c r="G1011" s="484"/>
      <c r="H1011" s="484"/>
      <c r="I1011" s="484"/>
      <c r="J1011" s="485"/>
    </row>
    <row r="1012" spans="1:10" ht="18.75" hidden="1">
      <c r="A1012" s="451" t="s">
        <v>18</v>
      </c>
      <c r="B1012" s="452" t="s">
        <v>135</v>
      </c>
      <c r="C1012" s="453" t="s">
        <v>19</v>
      </c>
      <c r="D1012" s="483"/>
      <c r="E1012" s="483"/>
      <c r="F1012" s="484"/>
      <c r="G1012" s="484"/>
      <c r="H1012" s="484"/>
      <c r="I1012" s="484"/>
      <c r="J1012" s="485"/>
    </row>
    <row r="1013" spans="1:10" ht="18.75" hidden="1">
      <c r="A1013" s="451" t="s">
        <v>20</v>
      </c>
      <c r="B1013" s="452" t="s">
        <v>136</v>
      </c>
      <c r="C1013" s="453" t="s">
        <v>21</v>
      </c>
      <c r="D1013" s="483"/>
      <c r="E1013" s="483"/>
      <c r="F1013" s="484"/>
      <c r="G1013" s="484"/>
      <c r="H1013" s="484"/>
      <c r="I1013" s="484"/>
      <c r="J1013" s="485"/>
    </row>
    <row r="1014" spans="1:10" ht="18.75" hidden="1">
      <c r="A1014" s="457" t="s">
        <v>22</v>
      </c>
      <c r="B1014" s="458" t="s">
        <v>137</v>
      </c>
      <c r="C1014" s="459" t="s">
        <v>19</v>
      </c>
      <c r="D1014" s="486">
        <v>21.98</v>
      </c>
      <c r="E1014" s="486">
        <v>22.53</v>
      </c>
      <c r="F1014" s="487"/>
      <c r="G1014" s="487"/>
      <c r="H1014" s="487"/>
      <c r="I1014" s="487"/>
      <c r="J1014" s="488">
        <v>21.27</v>
      </c>
    </row>
    <row r="1015" spans="1:10" ht="34.5" hidden="1">
      <c r="A1015" s="451" t="s">
        <v>56</v>
      </c>
      <c r="B1015" s="452" t="s">
        <v>138</v>
      </c>
      <c r="C1015" s="453" t="s">
        <v>57</v>
      </c>
      <c r="D1015" s="454">
        <v>154040</v>
      </c>
      <c r="E1015" s="454">
        <v>155020</v>
      </c>
      <c r="F1015" s="455"/>
      <c r="G1015" s="455"/>
      <c r="H1015" s="455"/>
      <c r="I1015" s="455"/>
      <c r="J1015" s="456">
        <v>149096</v>
      </c>
    </row>
    <row r="1016" spans="1:10" ht="18.75" hidden="1">
      <c r="A1016" s="451" t="s">
        <v>24</v>
      </c>
      <c r="B1016" s="452" t="s">
        <v>139</v>
      </c>
      <c r="C1016" s="453" t="s">
        <v>23</v>
      </c>
      <c r="D1016" s="489"/>
      <c r="E1016" s="489"/>
      <c r="F1016" s="490"/>
      <c r="G1016" s="490"/>
      <c r="H1016" s="490"/>
      <c r="I1016" s="490"/>
      <c r="J1016" s="491"/>
    </row>
    <row r="1017" spans="1:10" ht="63" hidden="1">
      <c r="A1017" s="451" t="s">
        <v>25</v>
      </c>
      <c r="B1017" s="452" t="s">
        <v>153</v>
      </c>
      <c r="C1017" s="453" t="s">
        <v>16</v>
      </c>
      <c r="D1017" s="593" t="s">
        <v>383</v>
      </c>
      <c r="E1017" s="599" t="s">
        <v>381</v>
      </c>
      <c r="F1017" s="600"/>
      <c r="G1017" s="600"/>
      <c r="H1017" s="600"/>
      <c r="I1017" s="600"/>
      <c r="J1017" s="601" t="s">
        <v>381</v>
      </c>
    </row>
    <row r="1018" spans="1:10" ht="18.75" hidden="1">
      <c r="A1018" s="451" t="s">
        <v>26</v>
      </c>
      <c r="B1018" s="452" t="s">
        <v>154</v>
      </c>
      <c r="C1018" s="453"/>
      <c r="D1018" s="599"/>
      <c r="E1018" s="599"/>
      <c r="F1018" s="600"/>
      <c r="G1018" s="600"/>
      <c r="H1018" s="600"/>
      <c r="I1018" s="600"/>
      <c r="J1018" s="601"/>
    </row>
    <row r="1019" spans="1:10" ht="34.5" hidden="1">
      <c r="A1019" s="451" t="s">
        <v>27</v>
      </c>
      <c r="B1019" s="452" t="s">
        <v>140</v>
      </c>
      <c r="C1019" s="453" t="s">
        <v>21</v>
      </c>
      <c r="D1019" s="483"/>
      <c r="E1019" s="483"/>
      <c r="F1019" s="484"/>
      <c r="G1019" s="484"/>
      <c r="H1019" s="484"/>
      <c r="I1019" s="484"/>
      <c r="J1019" s="485"/>
    </row>
    <row r="1020" spans="1:10" ht="15.75" hidden="1">
      <c r="A1020" s="451" t="s">
        <v>28</v>
      </c>
      <c r="B1020" s="452" t="s">
        <v>29</v>
      </c>
      <c r="C1020" s="453" t="s">
        <v>6</v>
      </c>
      <c r="D1020" s="489">
        <v>691045.7</v>
      </c>
      <c r="E1020" s="489">
        <v>731511.06</v>
      </c>
      <c r="F1020" s="490"/>
      <c r="G1020" s="490"/>
      <c r="H1020" s="490"/>
      <c r="I1020" s="490"/>
      <c r="J1020" s="491">
        <v>780270.3</v>
      </c>
    </row>
    <row r="1021" spans="1:10" ht="50.25" hidden="1">
      <c r="A1021" s="451" t="s">
        <v>30</v>
      </c>
      <c r="B1021" s="452" t="s">
        <v>155</v>
      </c>
      <c r="C1021" s="453" t="s">
        <v>6</v>
      </c>
      <c r="D1021" s="489">
        <v>446076.3</v>
      </c>
      <c r="E1021" s="489">
        <v>467127.49</v>
      </c>
      <c r="F1021" s="490"/>
      <c r="G1021" s="490"/>
      <c r="H1021" s="490"/>
      <c r="I1021" s="490"/>
      <c r="J1021" s="491">
        <v>494838.79</v>
      </c>
    </row>
    <row r="1022" spans="1:10" ht="15.75" hidden="1">
      <c r="A1022" s="451"/>
      <c r="B1022" s="452" t="s">
        <v>60</v>
      </c>
      <c r="C1022" s="453"/>
      <c r="D1022" s="489"/>
      <c r="E1022" s="489"/>
      <c r="F1022" s="490"/>
      <c r="G1022" s="490"/>
      <c r="H1022" s="490"/>
      <c r="I1022" s="490"/>
      <c r="J1022" s="491"/>
    </row>
    <row r="1023" spans="1:10" ht="15.75" hidden="1">
      <c r="A1023" s="451"/>
      <c r="B1023" s="452" t="s">
        <v>31</v>
      </c>
      <c r="C1023" s="453"/>
      <c r="D1023" s="489">
        <v>196619.25</v>
      </c>
      <c r="E1023" s="489">
        <v>207501.07</v>
      </c>
      <c r="F1023" s="490"/>
      <c r="G1023" s="490"/>
      <c r="H1023" s="490"/>
      <c r="I1023" s="490"/>
      <c r="J1023" s="491">
        <v>223877.01</v>
      </c>
    </row>
    <row r="1024" spans="1:10" ht="15.75" hidden="1">
      <c r="A1024" s="451"/>
      <c r="B1024" s="452" t="s">
        <v>32</v>
      </c>
      <c r="C1024" s="453"/>
      <c r="D1024" s="489">
        <v>3895.89</v>
      </c>
      <c r="E1024" s="489">
        <v>7313</v>
      </c>
      <c r="F1024" s="490"/>
      <c r="G1024" s="490"/>
      <c r="H1024" s="490"/>
      <c r="I1024" s="490"/>
      <c r="J1024" s="491">
        <v>5647.08</v>
      </c>
    </row>
    <row r="1025" spans="1:10" ht="15.75" hidden="1">
      <c r="A1025" s="451"/>
      <c r="B1025" s="452" t="s">
        <v>33</v>
      </c>
      <c r="C1025" s="453"/>
      <c r="D1025" s="489">
        <v>100037.12</v>
      </c>
      <c r="E1025" s="489">
        <v>100407.22</v>
      </c>
      <c r="F1025" s="490"/>
      <c r="G1025" s="490"/>
      <c r="H1025" s="490"/>
      <c r="I1025" s="490"/>
      <c r="J1025" s="491">
        <v>98443.6</v>
      </c>
    </row>
    <row r="1026" spans="1:10" ht="18.75" hidden="1">
      <c r="A1026" s="451" t="s">
        <v>34</v>
      </c>
      <c r="B1026" s="452" t="s">
        <v>142</v>
      </c>
      <c r="C1026" s="453" t="s">
        <v>6</v>
      </c>
      <c r="D1026" s="489">
        <v>244969.4</v>
      </c>
      <c r="E1026" s="489">
        <v>258857.29</v>
      </c>
      <c r="F1026" s="490"/>
      <c r="G1026" s="490"/>
      <c r="H1026" s="490"/>
      <c r="I1026" s="490"/>
      <c r="J1026" s="491">
        <v>220902.88</v>
      </c>
    </row>
    <row r="1027" spans="1:10" ht="31.5" hidden="1">
      <c r="A1027" s="451" t="s">
        <v>35</v>
      </c>
      <c r="B1027" s="452" t="s">
        <v>61</v>
      </c>
      <c r="C1027" s="453" t="s">
        <v>6</v>
      </c>
      <c r="D1027" s="489"/>
      <c r="E1027" s="489">
        <v>5526.28</v>
      </c>
      <c r="F1027" s="490"/>
      <c r="G1027" s="490"/>
      <c r="H1027" s="490"/>
      <c r="I1027" s="490"/>
      <c r="J1027" s="491">
        <v>64528.63</v>
      </c>
    </row>
    <row r="1028" spans="1:10" ht="31.5" hidden="1">
      <c r="A1028" s="451" t="s">
        <v>36</v>
      </c>
      <c r="B1028" s="452" t="s">
        <v>64</v>
      </c>
      <c r="C1028" s="453" t="s">
        <v>6</v>
      </c>
      <c r="D1028" s="489"/>
      <c r="E1028" s="489"/>
      <c r="F1028" s="490"/>
      <c r="G1028" s="490"/>
      <c r="H1028" s="490"/>
      <c r="I1028" s="490"/>
      <c r="J1028" s="491"/>
    </row>
    <row r="1029" spans="1:10" ht="15.75" hidden="1">
      <c r="A1029" s="451" t="s">
        <v>37</v>
      </c>
      <c r="B1029" s="452" t="s">
        <v>38</v>
      </c>
      <c r="C1029" s="453"/>
      <c r="D1029" s="489"/>
      <c r="E1029" s="489"/>
      <c r="F1029" s="490"/>
      <c r="G1029" s="490"/>
      <c r="H1029" s="490"/>
      <c r="I1029" s="490"/>
      <c r="J1029" s="491"/>
    </row>
    <row r="1030" spans="1:10" ht="15.75" hidden="1">
      <c r="A1030" s="451"/>
      <c r="B1030" s="462" t="s">
        <v>39</v>
      </c>
      <c r="C1030" s="453"/>
      <c r="D1030" s="489"/>
      <c r="E1030" s="489"/>
      <c r="F1030" s="490"/>
      <c r="G1030" s="490"/>
      <c r="H1030" s="490"/>
      <c r="I1030" s="490"/>
      <c r="J1030" s="491"/>
    </row>
    <row r="1031" spans="1:10" ht="18.75" hidden="1">
      <c r="A1031" s="451"/>
      <c r="B1031" s="452" t="s">
        <v>143</v>
      </c>
      <c r="C1031" s="453" t="s">
        <v>40</v>
      </c>
      <c r="D1031" s="489">
        <v>8818.53</v>
      </c>
      <c r="E1031" s="489">
        <v>8818.44</v>
      </c>
      <c r="F1031" s="490"/>
      <c r="G1031" s="490"/>
      <c r="H1031" s="490"/>
      <c r="I1031" s="490"/>
      <c r="J1031" s="491">
        <v>8812.23</v>
      </c>
    </row>
    <row r="1032" spans="1:10" ht="18.75" hidden="1">
      <c r="A1032" s="451"/>
      <c r="B1032" s="452" t="s">
        <v>144</v>
      </c>
      <c r="C1032" s="453" t="s">
        <v>41</v>
      </c>
      <c r="D1032" s="489">
        <f>D1021/D1031</f>
        <v>50.5839748801671</v>
      </c>
      <c r="E1032" s="489">
        <f>E1021/E1031</f>
        <v>52.971669592354196</v>
      </c>
      <c r="F1032" s="490"/>
      <c r="G1032" s="490"/>
      <c r="H1032" s="490"/>
      <c r="I1032" s="490"/>
      <c r="J1032" s="491">
        <f>J1021/J1031</f>
        <v>56.153639884569515</v>
      </c>
    </row>
    <row r="1033" spans="1:10" ht="15.75" hidden="1">
      <c r="A1033" s="451" t="s">
        <v>42</v>
      </c>
      <c r="B1033" s="452" t="s">
        <v>43</v>
      </c>
      <c r="C1033" s="453"/>
      <c r="D1033" s="489"/>
      <c r="E1033" s="489"/>
      <c r="F1033" s="490"/>
      <c r="G1033" s="490"/>
      <c r="H1033" s="490"/>
      <c r="I1033" s="490"/>
      <c r="J1033" s="491"/>
    </row>
    <row r="1034" spans="1:10" ht="15.75" hidden="1">
      <c r="A1034" s="451" t="s">
        <v>44</v>
      </c>
      <c r="B1034" s="452" t="s">
        <v>45</v>
      </c>
      <c r="C1034" s="453" t="s">
        <v>46</v>
      </c>
      <c r="D1034" s="489">
        <v>148.82</v>
      </c>
      <c r="E1034" s="489">
        <v>161</v>
      </c>
      <c r="F1034" s="490"/>
      <c r="G1034" s="490"/>
      <c r="H1034" s="490"/>
      <c r="I1034" s="490"/>
      <c r="J1034" s="491">
        <v>161</v>
      </c>
    </row>
    <row r="1035" spans="1:10" ht="31.5" hidden="1">
      <c r="A1035" s="451" t="s">
        <v>47</v>
      </c>
      <c r="B1035" s="452" t="s">
        <v>48</v>
      </c>
      <c r="C1035" s="453" t="s">
        <v>62</v>
      </c>
      <c r="D1035" s="489">
        <f>D1023/D1034/12</f>
        <v>110.09902902835641</v>
      </c>
      <c r="E1035" s="489">
        <f>E1023/E1034/12</f>
        <v>107.40221014492754</v>
      </c>
      <c r="F1035" s="490"/>
      <c r="G1035" s="490"/>
      <c r="H1035" s="490"/>
      <c r="I1035" s="490"/>
      <c r="J1035" s="491">
        <f>J1023/J1034/12</f>
        <v>115.8783695652174</v>
      </c>
    </row>
    <row r="1036" spans="1:10" ht="15.75" hidden="1">
      <c r="A1036" s="451" t="s">
        <v>49</v>
      </c>
      <c r="B1036" s="452" t="s">
        <v>50</v>
      </c>
      <c r="C1036" s="453"/>
      <c r="D1036" s="489"/>
      <c r="E1036" s="489"/>
      <c r="F1036" s="490"/>
      <c r="G1036" s="490"/>
      <c r="H1036" s="490"/>
      <c r="I1036" s="490"/>
      <c r="J1036" s="491"/>
    </row>
    <row r="1037" spans="1:10" ht="15.75" hidden="1">
      <c r="A1037" s="451"/>
      <c r="B1037" s="462" t="s">
        <v>39</v>
      </c>
      <c r="C1037" s="453"/>
      <c r="D1037" s="489"/>
      <c r="E1037" s="489"/>
      <c r="F1037" s="490"/>
      <c r="G1037" s="490"/>
      <c r="H1037" s="490"/>
      <c r="I1037" s="490"/>
      <c r="J1037" s="491"/>
    </row>
    <row r="1038" spans="1:10" ht="15.75" hidden="1">
      <c r="A1038" s="451"/>
      <c r="B1038" s="452" t="s">
        <v>51</v>
      </c>
      <c r="C1038" s="453" t="s">
        <v>6</v>
      </c>
      <c r="D1038" s="489">
        <v>1000</v>
      </c>
      <c r="E1038" s="489">
        <v>1000</v>
      </c>
      <c r="F1038" s="490"/>
      <c r="G1038" s="490"/>
      <c r="H1038" s="490"/>
      <c r="I1038" s="490"/>
      <c r="J1038" s="491">
        <v>1000</v>
      </c>
    </row>
    <row r="1039" spans="1:10" ht="16.5" hidden="1" thickBot="1">
      <c r="A1039" s="468"/>
      <c r="B1039" s="469" t="s">
        <v>52</v>
      </c>
      <c r="C1039" s="470" t="s">
        <v>6</v>
      </c>
      <c r="D1039" s="578"/>
      <c r="E1039" s="578"/>
      <c r="F1039" s="579"/>
      <c r="G1039" s="579"/>
      <c r="H1039" s="579"/>
      <c r="I1039" s="579"/>
      <c r="J1039" s="580"/>
    </row>
    <row r="1040" spans="1:10" ht="21" hidden="1" thickBot="1">
      <c r="A1040" s="814" t="s">
        <v>224</v>
      </c>
      <c r="B1040" s="815"/>
      <c r="C1040" s="815"/>
      <c r="D1040" s="815"/>
      <c r="E1040" s="815"/>
      <c r="F1040" s="815"/>
      <c r="G1040" s="815"/>
      <c r="H1040" s="815"/>
      <c r="I1040" s="815"/>
      <c r="J1040" s="816"/>
    </row>
    <row r="1041" spans="1:10" ht="21" hidden="1" thickBot="1">
      <c r="A1041" s="814" t="s">
        <v>225</v>
      </c>
      <c r="B1041" s="815"/>
      <c r="C1041" s="815"/>
      <c r="D1041" s="815"/>
      <c r="E1041" s="815"/>
      <c r="F1041" s="815"/>
      <c r="G1041" s="815"/>
      <c r="H1041" s="815"/>
      <c r="I1041" s="815"/>
      <c r="J1041" s="816"/>
    </row>
    <row r="1042" spans="1:10" ht="79.5" hidden="1" thickBot="1">
      <c r="A1042" s="441" t="s">
        <v>53</v>
      </c>
      <c r="B1042" s="442" t="s">
        <v>0</v>
      </c>
      <c r="C1042" s="442" t="s">
        <v>1</v>
      </c>
      <c r="D1042" s="442" t="s">
        <v>55</v>
      </c>
      <c r="E1042" s="442" t="s">
        <v>134</v>
      </c>
      <c r="F1042" s="443"/>
      <c r="G1042" s="443"/>
      <c r="H1042" s="443"/>
      <c r="I1042" s="443"/>
      <c r="J1042" s="444" t="s">
        <v>54</v>
      </c>
    </row>
    <row r="1043" spans="1:10" ht="16.5" hidden="1" thickBot="1">
      <c r="A1043" s="584"/>
      <c r="B1043" s="585"/>
      <c r="C1043" s="585"/>
      <c r="D1043" s="442">
        <v>2015</v>
      </c>
      <c r="E1043" s="442">
        <v>2016</v>
      </c>
      <c r="F1043" s="443"/>
      <c r="G1043" s="443"/>
      <c r="H1043" s="443"/>
      <c r="I1043" s="443"/>
      <c r="J1043" s="444">
        <v>2017</v>
      </c>
    </row>
    <row r="1044" spans="1:10" ht="15.75" hidden="1">
      <c r="A1044" s="474" t="s">
        <v>2</v>
      </c>
      <c r="B1044" s="475" t="s">
        <v>3</v>
      </c>
      <c r="C1044" s="476"/>
      <c r="D1044" s="630"/>
      <c r="E1044" s="630"/>
      <c r="F1044" s="631"/>
      <c r="G1044" s="631"/>
      <c r="H1044" s="631"/>
      <c r="I1044" s="631"/>
      <c r="J1044" s="632"/>
    </row>
    <row r="1045" spans="1:10" ht="15.75" hidden="1">
      <c r="A1045" s="451" t="s">
        <v>4</v>
      </c>
      <c r="B1045" s="452" t="s">
        <v>5</v>
      </c>
      <c r="C1045" s="453" t="s">
        <v>6</v>
      </c>
      <c r="D1045" s="480">
        <v>19320724</v>
      </c>
      <c r="E1045" s="480">
        <v>21186779</v>
      </c>
      <c r="F1045" s="481"/>
      <c r="G1045" s="481"/>
      <c r="H1045" s="481"/>
      <c r="I1045" s="481"/>
      <c r="J1045" s="482">
        <v>21186779</v>
      </c>
    </row>
    <row r="1046" spans="1:10" ht="15.75" hidden="1">
      <c r="A1046" s="451" t="s">
        <v>7</v>
      </c>
      <c r="B1046" s="452" t="s">
        <v>8</v>
      </c>
      <c r="C1046" s="453" t="s">
        <v>6</v>
      </c>
      <c r="D1046" s="480">
        <v>-125009</v>
      </c>
      <c r="E1046" s="480">
        <v>-577015</v>
      </c>
      <c r="F1046" s="481"/>
      <c r="G1046" s="481"/>
      <c r="H1046" s="481"/>
      <c r="I1046" s="481"/>
      <c r="J1046" s="482">
        <v>-577015</v>
      </c>
    </row>
    <row r="1047" spans="1:10" ht="15.75" hidden="1">
      <c r="A1047" s="451" t="s">
        <v>9</v>
      </c>
      <c r="B1047" s="452" t="s">
        <v>10</v>
      </c>
      <c r="C1047" s="453" t="s">
        <v>6</v>
      </c>
      <c r="D1047" s="480">
        <v>489095</v>
      </c>
      <c r="E1047" s="480">
        <v>30582</v>
      </c>
      <c r="F1047" s="481"/>
      <c r="G1047" s="481"/>
      <c r="H1047" s="481"/>
      <c r="I1047" s="481"/>
      <c r="J1047" s="482">
        <v>30582</v>
      </c>
    </row>
    <row r="1048" spans="1:10" ht="15.75" hidden="1">
      <c r="A1048" s="451" t="s">
        <v>11</v>
      </c>
      <c r="B1048" s="452" t="s">
        <v>12</v>
      </c>
      <c r="C1048" s="453" t="s">
        <v>6</v>
      </c>
      <c r="D1048" s="480">
        <v>154125</v>
      </c>
      <c r="E1048" s="480">
        <v>-283437</v>
      </c>
      <c r="F1048" s="481"/>
      <c r="G1048" s="481"/>
      <c r="H1048" s="481"/>
      <c r="I1048" s="481"/>
      <c r="J1048" s="482">
        <v>-283437</v>
      </c>
    </row>
    <row r="1049" spans="1:10" ht="15.75" hidden="1">
      <c r="A1049" s="451" t="s">
        <v>13</v>
      </c>
      <c r="B1049" s="452" t="s">
        <v>14</v>
      </c>
      <c r="C1049" s="453"/>
      <c r="D1049" s="480"/>
      <c r="E1049" s="480"/>
      <c r="F1049" s="481"/>
      <c r="G1049" s="481"/>
      <c r="H1049" s="481"/>
      <c r="I1049" s="481"/>
      <c r="J1049" s="482"/>
    </row>
    <row r="1050" spans="1:10" ht="47.25" hidden="1">
      <c r="A1050" s="451" t="s">
        <v>15</v>
      </c>
      <c r="B1050" s="452" t="s">
        <v>59</v>
      </c>
      <c r="C1050" s="453" t="s">
        <v>16</v>
      </c>
      <c r="D1050" s="480">
        <v>-0.6470202669423776</v>
      </c>
      <c r="E1050" s="480"/>
      <c r="F1050" s="481"/>
      <c r="G1050" s="481"/>
      <c r="H1050" s="481"/>
      <c r="I1050" s="481"/>
      <c r="J1050" s="482"/>
    </row>
    <row r="1051" spans="1:10" ht="31.5" hidden="1">
      <c r="A1051" s="451" t="s">
        <v>17</v>
      </c>
      <c r="B1051" s="452" t="s">
        <v>58</v>
      </c>
      <c r="C1051" s="453"/>
      <c r="D1051" s="633"/>
      <c r="E1051" s="633"/>
      <c r="F1051" s="634"/>
      <c r="G1051" s="634"/>
      <c r="H1051" s="634"/>
      <c r="I1051" s="634"/>
      <c r="J1051" s="635"/>
    </row>
    <row r="1052" spans="1:10" ht="18.75" hidden="1">
      <c r="A1052" s="451" t="s">
        <v>18</v>
      </c>
      <c r="B1052" s="452" t="s">
        <v>135</v>
      </c>
      <c r="C1052" s="453" t="s">
        <v>19</v>
      </c>
      <c r="D1052" s="633"/>
      <c r="E1052" s="633"/>
      <c r="F1052" s="634"/>
      <c r="G1052" s="634"/>
      <c r="H1052" s="634"/>
      <c r="I1052" s="634"/>
      <c r="J1052" s="635"/>
    </row>
    <row r="1053" spans="1:10" ht="18.75" hidden="1">
      <c r="A1053" s="451" t="s">
        <v>20</v>
      </c>
      <c r="B1053" s="452" t="s">
        <v>136</v>
      </c>
      <c r="C1053" s="453" t="s">
        <v>21</v>
      </c>
      <c r="D1053" s="633"/>
      <c r="E1053" s="633"/>
      <c r="F1053" s="634"/>
      <c r="G1053" s="634"/>
      <c r="H1053" s="634"/>
      <c r="I1053" s="634"/>
      <c r="J1053" s="635"/>
    </row>
    <row r="1054" spans="1:10" ht="18.75" hidden="1">
      <c r="A1054" s="457" t="s">
        <v>22</v>
      </c>
      <c r="B1054" s="458" t="s">
        <v>137</v>
      </c>
      <c r="C1054" s="459" t="s">
        <v>19</v>
      </c>
      <c r="D1054" s="486">
        <v>339.5243</v>
      </c>
      <c r="E1054" s="486">
        <v>323.715</v>
      </c>
      <c r="F1054" s="487"/>
      <c r="G1054" s="487"/>
      <c r="H1054" s="487"/>
      <c r="I1054" s="487"/>
      <c r="J1054" s="488">
        <v>323.433733</v>
      </c>
    </row>
    <row r="1055" spans="1:10" ht="34.5" hidden="1">
      <c r="A1055" s="451" t="s">
        <v>56</v>
      </c>
      <c r="B1055" s="452" t="s">
        <v>138</v>
      </c>
      <c r="C1055" s="453" t="s">
        <v>57</v>
      </c>
      <c r="D1055" s="454">
        <v>2601383.957</v>
      </c>
      <c r="E1055" s="454">
        <v>2660247</v>
      </c>
      <c r="F1055" s="455"/>
      <c r="G1055" s="455"/>
      <c r="H1055" s="455"/>
      <c r="I1055" s="455"/>
      <c r="J1055" s="456">
        <v>2592933.919</v>
      </c>
    </row>
    <row r="1056" spans="1:10" ht="18.75" hidden="1">
      <c r="A1056" s="451" t="s">
        <v>24</v>
      </c>
      <c r="B1056" s="452" t="s">
        <v>139</v>
      </c>
      <c r="C1056" s="453" t="s">
        <v>23</v>
      </c>
      <c r="D1056" s="489"/>
      <c r="E1056" s="489"/>
      <c r="F1056" s="490"/>
      <c r="G1056" s="490"/>
      <c r="H1056" s="490"/>
      <c r="I1056" s="490"/>
      <c r="J1056" s="491"/>
    </row>
    <row r="1057" spans="1:10" ht="47.25" hidden="1">
      <c r="A1057" s="451" t="s">
        <v>25</v>
      </c>
      <c r="B1057" s="452" t="s">
        <v>153</v>
      </c>
      <c r="C1057" s="453" t="s">
        <v>16</v>
      </c>
      <c r="D1057" s="461" t="s">
        <v>384</v>
      </c>
      <c r="E1057" s="461" t="s">
        <v>226</v>
      </c>
      <c r="F1057" s="532"/>
      <c r="G1057" s="532"/>
      <c r="H1057" s="532"/>
      <c r="I1057" s="532"/>
      <c r="J1057" s="460" t="s">
        <v>226</v>
      </c>
    </row>
    <row r="1058" spans="1:10" ht="141.75" hidden="1">
      <c r="A1058" s="451" t="s">
        <v>26</v>
      </c>
      <c r="B1058" s="452" t="s">
        <v>154</v>
      </c>
      <c r="C1058" s="453"/>
      <c r="D1058" s="461" t="s">
        <v>227</v>
      </c>
      <c r="E1058" s="461" t="s">
        <v>227</v>
      </c>
      <c r="F1058" s="532"/>
      <c r="G1058" s="532"/>
      <c r="H1058" s="532"/>
      <c r="I1058" s="532"/>
      <c r="J1058" s="460" t="s">
        <v>227</v>
      </c>
    </row>
    <row r="1059" spans="1:10" ht="34.5" hidden="1">
      <c r="A1059" s="451" t="s">
        <v>27</v>
      </c>
      <c r="B1059" s="452" t="s">
        <v>140</v>
      </c>
      <c r="C1059" s="453" t="s">
        <v>21</v>
      </c>
      <c r="D1059" s="633"/>
      <c r="E1059" s="633"/>
      <c r="F1059" s="634"/>
      <c r="G1059" s="634"/>
      <c r="H1059" s="634"/>
      <c r="I1059" s="634"/>
      <c r="J1059" s="635"/>
    </row>
    <row r="1060" spans="1:10" ht="15.75" hidden="1">
      <c r="A1060" s="451" t="s">
        <v>28</v>
      </c>
      <c r="B1060" s="452" t="s">
        <v>29</v>
      </c>
      <c r="C1060" s="453" t="s">
        <v>6</v>
      </c>
      <c r="D1060" s="636">
        <v>593354.439188756</v>
      </c>
      <c r="E1060" s="636">
        <v>572801.4</v>
      </c>
      <c r="F1060" s="637"/>
      <c r="G1060" s="637"/>
      <c r="H1060" s="637"/>
      <c r="I1060" s="637"/>
      <c r="J1060" s="638">
        <v>723554.8326203533</v>
      </c>
    </row>
    <row r="1061" spans="1:10" ht="78.75" hidden="1">
      <c r="A1061" s="451" t="s">
        <v>30</v>
      </c>
      <c r="B1061" s="452" t="s">
        <v>155</v>
      </c>
      <c r="C1061" s="453" t="s">
        <v>6</v>
      </c>
      <c r="D1061" s="514" t="s">
        <v>385</v>
      </c>
      <c r="E1061" s="636">
        <v>235210.48000000007</v>
      </c>
      <c r="F1061" s="637"/>
      <c r="G1061" s="637"/>
      <c r="H1061" s="637"/>
      <c r="I1061" s="637"/>
      <c r="J1061" s="638">
        <v>332633.32384659094</v>
      </c>
    </row>
    <row r="1062" spans="1:10" ht="15.75" hidden="1">
      <c r="A1062" s="451"/>
      <c r="B1062" s="452" t="s">
        <v>60</v>
      </c>
      <c r="C1062" s="453"/>
      <c r="D1062" s="636"/>
      <c r="E1062" s="636"/>
      <c r="F1062" s="637"/>
      <c r="G1062" s="637"/>
      <c r="H1062" s="637"/>
      <c r="I1062" s="637"/>
      <c r="J1062" s="638"/>
    </row>
    <row r="1063" spans="1:10" ht="15.75" hidden="1">
      <c r="A1063" s="451"/>
      <c r="B1063" s="452" t="s">
        <v>31</v>
      </c>
      <c r="C1063" s="453"/>
      <c r="D1063" s="636"/>
      <c r="E1063" s="636">
        <v>63249.05</v>
      </c>
      <c r="F1063" s="637"/>
      <c r="G1063" s="637"/>
      <c r="H1063" s="637"/>
      <c r="I1063" s="637"/>
      <c r="J1063" s="638">
        <v>110595.48100400002</v>
      </c>
    </row>
    <row r="1064" spans="1:10" ht="15.75" hidden="1">
      <c r="A1064" s="451"/>
      <c r="B1064" s="452" t="s">
        <v>32</v>
      </c>
      <c r="C1064" s="453"/>
      <c r="D1064" s="636"/>
      <c r="E1064" s="636">
        <v>53452</v>
      </c>
      <c r="F1064" s="637"/>
      <c r="G1064" s="637"/>
      <c r="H1064" s="637"/>
      <c r="I1064" s="637"/>
      <c r="J1064" s="638">
        <v>57573</v>
      </c>
    </row>
    <row r="1065" spans="1:10" ht="15.75" hidden="1">
      <c r="A1065" s="451"/>
      <c r="B1065" s="452" t="s">
        <v>33</v>
      </c>
      <c r="C1065" s="453"/>
      <c r="D1065" s="636"/>
      <c r="E1065" s="636">
        <v>7187.17</v>
      </c>
      <c r="F1065" s="637"/>
      <c r="G1065" s="637"/>
      <c r="H1065" s="637"/>
      <c r="I1065" s="637"/>
      <c r="J1065" s="638">
        <v>15905.932999999999</v>
      </c>
    </row>
    <row r="1066" spans="1:10" ht="18.75" hidden="1">
      <c r="A1066" s="451" t="s">
        <v>34</v>
      </c>
      <c r="B1066" s="452" t="s">
        <v>142</v>
      </c>
      <c r="C1066" s="453" t="s">
        <v>6</v>
      </c>
      <c r="D1066" s="636"/>
      <c r="E1066" s="636">
        <v>326990.07999999996</v>
      </c>
      <c r="F1066" s="637"/>
      <c r="G1066" s="637"/>
      <c r="H1066" s="637"/>
      <c r="I1066" s="637"/>
      <c r="J1066" s="638">
        <v>387359.7087737624</v>
      </c>
    </row>
    <row r="1067" spans="1:10" ht="31.5" hidden="1">
      <c r="A1067" s="451" t="s">
        <v>35</v>
      </c>
      <c r="B1067" s="452" t="s">
        <v>61</v>
      </c>
      <c r="C1067" s="453" t="s">
        <v>6</v>
      </c>
      <c r="D1067" s="636">
        <v>0</v>
      </c>
      <c r="E1067" s="636">
        <v>1600.84</v>
      </c>
      <c r="F1067" s="637"/>
      <c r="G1067" s="637"/>
      <c r="H1067" s="637"/>
      <c r="I1067" s="637"/>
      <c r="J1067" s="638">
        <v>3561.8</v>
      </c>
    </row>
    <row r="1068" spans="1:10" ht="31.5" hidden="1">
      <c r="A1068" s="451" t="s">
        <v>36</v>
      </c>
      <c r="B1068" s="452" t="s">
        <v>64</v>
      </c>
      <c r="C1068" s="453" t="s">
        <v>6</v>
      </c>
      <c r="D1068" s="636">
        <v>175.4</v>
      </c>
      <c r="E1068" s="636">
        <v>9000</v>
      </c>
      <c r="F1068" s="637"/>
      <c r="G1068" s="637"/>
      <c r="H1068" s="637"/>
      <c r="I1068" s="637"/>
      <c r="J1068" s="456">
        <v>0</v>
      </c>
    </row>
    <row r="1069" spans="1:10" ht="141.75" hidden="1">
      <c r="A1069" s="451" t="s">
        <v>37</v>
      </c>
      <c r="B1069" s="452" t="s">
        <v>38</v>
      </c>
      <c r="C1069" s="453"/>
      <c r="D1069" s="461" t="s">
        <v>386</v>
      </c>
      <c r="E1069" s="461" t="s">
        <v>387</v>
      </c>
      <c r="F1069" s="532"/>
      <c r="G1069" s="532"/>
      <c r="H1069" s="532"/>
      <c r="I1069" s="532"/>
      <c r="J1069" s="456" t="s">
        <v>228</v>
      </c>
    </row>
    <row r="1070" spans="1:10" ht="15.75" hidden="1">
      <c r="A1070" s="451"/>
      <c r="B1070" s="462" t="s">
        <v>39</v>
      </c>
      <c r="C1070" s="453"/>
      <c r="D1070" s="633"/>
      <c r="E1070" s="464"/>
      <c r="F1070" s="563"/>
      <c r="G1070" s="563"/>
      <c r="H1070" s="563"/>
      <c r="I1070" s="563"/>
      <c r="J1070" s="635"/>
    </row>
    <row r="1071" spans="1:10" ht="18.75" hidden="1">
      <c r="A1071" s="451"/>
      <c r="B1071" s="452" t="s">
        <v>143</v>
      </c>
      <c r="C1071" s="453" t="s">
        <v>40</v>
      </c>
      <c r="D1071" s="639">
        <v>8305.7</v>
      </c>
      <c r="E1071" s="640">
        <v>8146.42</v>
      </c>
      <c r="F1071" s="641"/>
      <c r="G1071" s="641"/>
      <c r="H1071" s="641"/>
      <c r="I1071" s="641"/>
      <c r="J1071" s="642">
        <v>8305.7</v>
      </c>
    </row>
    <row r="1072" spans="1:10" ht="18.75" hidden="1">
      <c r="A1072" s="451"/>
      <c r="B1072" s="452" t="s">
        <v>144</v>
      </c>
      <c r="C1072" s="453" t="s">
        <v>41</v>
      </c>
      <c r="D1072" s="486">
        <v>71.43942583873195</v>
      </c>
      <c r="E1072" s="486">
        <v>70.31326644096426</v>
      </c>
      <c r="F1072" s="487"/>
      <c r="G1072" s="487"/>
      <c r="H1072" s="487"/>
      <c r="I1072" s="487"/>
      <c r="J1072" s="488">
        <v>87.11545476243462</v>
      </c>
    </row>
    <row r="1073" spans="1:10" ht="15.75" hidden="1">
      <c r="A1073" s="451" t="s">
        <v>42</v>
      </c>
      <c r="B1073" s="452" t="s">
        <v>43</v>
      </c>
      <c r="C1073" s="453"/>
      <c r="D1073" s="486"/>
      <c r="E1073" s="486"/>
      <c r="F1073" s="487"/>
      <c r="G1073" s="487"/>
      <c r="H1073" s="487"/>
      <c r="I1073" s="487"/>
      <c r="J1073" s="488"/>
    </row>
    <row r="1074" spans="1:10" ht="15.75" hidden="1">
      <c r="A1074" s="451" t="s">
        <v>44</v>
      </c>
      <c r="B1074" s="452" t="s">
        <v>45</v>
      </c>
      <c r="C1074" s="453" t="s">
        <v>46</v>
      </c>
      <c r="D1074" s="486">
        <v>208</v>
      </c>
      <c r="E1074" s="486">
        <v>173.84</v>
      </c>
      <c r="F1074" s="487"/>
      <c r="G1074" s="487"/>
      <c r="H1074" s="487"/>
      <c r="I1074" s="487"/>
      <c r="J1074" s="488">
        <v>195.25</v>
      </c>
    </row>
    <row r="1075" spans="1:10" ht="31.5" hidden="1">
      <c r="A1075" s="451" t="s">
        <v>47</v>
      </c>
      <c r="B1075" s="452" t="s">
        <v>48</v>
      </c>
      <c r="C1075" s="453" t="s">
        <v>62</v>
      </c>
      <c r="D1075" s="486">
        <v>23140.581810897434</v>
      </c>
      <c r="E1075" s="486">
        <v>30319.5706780181</v>
      </c>
      <c r="F1075" s="487"/>
      <c r="G1075" s="487"/>
      <c r="H1075" s="487"/>
      <c r="I1075" s="487"/>
      <c r="J1075" s="488">
        <v>47202.51003158344</v>
      </c>
    </row>
    <row r="1076" spans="1:10" ht="15.75" hidden="1">
      <c r="A1076" s="451" t="s">
        <v>49</v>
      </c>
      <c r="B1076" s="452" t="s">
        <v>50</v>
      </c>
      <c r="C1076" s="453"/>
      <c r="D1076" s="486"/>
      <c r="E1076" s="486"/>
      <c r="F1076" s="487"/>
      <c r="G1076" s="487"/>
      <c r="H1076" s="487"/>
      <c r="I1076" s="487"/>
      <c r="J1076" s="488"/>
    </row>
    <row r="1077" spans="1:10" ht="15.75" hidden="1">
      <c r="A1077" s="451"/>
      <c r="B1077" s="462" t="s">
        <v>39</v>
      </c>
      <c r="C1077" s="453"/>
      <c r="D1077" s="486"/>
      <c r="E1077" s="486"/>
      <c r="F1077" s="487"/>
      <c r="G1077" s="487"/>
      <c r="H1077" s="487"/>
      <c r="I1077" s="487"/>
      <c r="J1077" s="488"/>
    </row>
    <row r="1078" spans="1:10" ht="15.75" hidden="1">
      <c r="A1078" s="451"/>
      <c r="B1078" s="452" t="s">
        <v>51</v>
      </c>
      <c r="C1078" s="453" t="s">
        <v>6</v>
      </c>
      <c r="D1078" s="486">
        <v>1000</v>
      </c>
      <c r="E1078" s="486">
        <v>1000</v>
      </c>
      <c r="F1078" s="487"/>
      <c r="G1078" s="487"/>
      <c r="H1078" s="487"/>
      <c r="I1078" s="487"/>
      <c r="J1078" s="488">
        <v>1000</v>
      </c>
    </row>
    <row r="1079" spans="1:10" ht="16.5" hidden="1" thickBot="1">
      <c r="A1079" s="468"/>
      <c r="B1079" s="469" t="s">
        <v>52</v>
      </c>
      <c r="C1079" s="470" t="s">
        <v>6</v>
      </c>
      <c r="D1079" s="643"/>
      <c r="E1079" s="643"/>
      <c r="F1079" s="644"/>
      <c r="G1079" s="644"/>
      <c r="H1079" s="644"/>
      <c r="I1079" s="644"/>
      <c r="J1079" s="645"/>
    </row>
    <row r="1080" spans="1:10" ht="21" hidden="1" thickBot="1">
      <c r="A1080" s="814" t="s">
        <v>264</v>
      </c>
      <c r="B1080" s="815"/>
      <c r="C1080" s="815"/>
      <c r="D1080" s="815"/>
      <c r="E1080" s="815"/>
      <c r="F1080" s="815"/>
      <c r="G1080" s="815"/>
      <c r="H1080" s="815"/>
      <c r="I1080" s="815"/>
      <c r="J1080" s="816"/>
    </row>
    <row r="1081" spans="1:10" ht="79.5" hidden="1" thickBot="1">
      <c r="A1081" s="441" t="s">
        <v>53</v>
      </c>
      <c r="B1081" s="442" t="s">
        <v>0</v>
      </c>
      <c r="C1081" s="442" t="s">
        <v>1</v>
      </c>
      <c r="D1081" s="442" t="s">
        <v>55</v>
      </c>
      <c r="E1081" s="442" t="s">
        <v>134</v>
      </c>
      <c r="F1081" s="443"/>
      <c r="G1081" s="443"/>
      <c r="H1081" s="443"/>
      <c r="I1081" s="443"/>
      <c r="J1081" s="444" t="s">
        <v>54</v>
      </c>
    </row>
    <row r="1082" spans="1:10" ht="16.5" hidden="1" thickBot="1">
      <c r="A1082" s="584"/>
      <c r="B1082" s="585"/>
      <c r="C1082" s="585"/>
      <c r="D1082" s="442">
        <v>2015</v>
      </c>
      <c r="E1082" s="442">
        <v>2016</v>
      </c>
      <c r="F1082" s="443"/>
      <c r="G1082" s="443"/>
      <c r="H1082" s="443"/>
      <c r="I1082" s="443"/>
      <c r="J1082" s="444">
        <v>2017</v>
      </c>
    </row>
    <row r="1083" spans="1:10" ht="15.75" hidden="1">
      <c r="A1083" s="474" t="s">
        <v>2</v>
      </c>
      <c r="B1083" s="475" t="s">
        <v>3</v>
      </c>
      <c r="C1083" s="476"/>
      <c r="D1083" s="630"/>
      <c r="E1083" s="630"/>
      <c r="F1083" s="631"/>
      <c r="G1083" s="631"/>
      <c r="H1083" s="631"/>
      <c r="I1083" s="631"/>
      <c r="J1083" s="632"/>
    </row>
    <row r="1084" spans="1:10" ht="15.75" hidden="1">
      <c r="A1084" s="451" t="s">
        <v>4</v>
      </c>
      <c r="B1084" s="452" t="s">
        <v>5</v>
      </c>
      <c r="C1084" s="453" t="s">
        <v>6</v>
      </c>
      <c r="D1084" s="480">
        <v>19320724</v>
      </c>
      <c r="E1084" s="480">
        <v>21186779</v>
      </c>
      <c r="F1084" s="481"/>
      <c r="G1084" s="481"/>
      <c r="H1084" s="481"/>
      <c r="I1084" s="481"/>
      <c r="J1084" s="482">
        <v>21186779</v>
      </c>
    </row>
    <row r="1085" spans="1:10" ht="15.75" hidden="1">
      <c r="A1085" s="451" t="s">
        <v>7</v>
      </c>
      <c r="B1085" s="452" t="s">
        <v>8</v>
      </c>
      <c r="C1085" s="453" t="s">
        <v>6</v>
      </c>
      <c r="D1085" s="480">
        <v>-125009</v>
      </c>
      <c r="E1085" s="480">
        <v>-577015</v>
      </c>
      <c r="F1085" s="481"/>
      <c r="G1085" s="481"/>
      <c r="H1085" s="481"/>
      <c r="I1085" s="481"/>
      <c r="J1085" s="482">
        <v>-577015</v>
      </c>
    </row>
    <row r="1086" spans="1:10" ht="15.75" hidden="1">
      <c r="A1086" s="451" t="s">
        <v>9</v>
      </c>
      <c r="B1086" s="452" t="s">
        <v>10</v>
      </c>
      <c r="C1086" s="453" t="s">
        <v>6</v>
      </c>
      <c r="D1086" s="480">
        <v>489095</v>
      </c>
      <c r="E1086" s="480">
        <v>30582</v>
      </c>
      <c r="F1086" s="481"/>
      <c r="G1086" s="481"/>
      <c r="H1086" s="481"/>
      <c r="I1086" s="481"/>
      <c r="J1086" s="482">
        <v>30582</v>
      </c>
    </row>
    <row r="1087" spans="1:10" ht="15.75" hidden="1">
      <c r="A1087" s="451" t="s">
        <v>11</v>
      </c>
      <c r="B1087" s="452" t="s">
        <v>12</v>
      </c>
      <c r="C1087" s="453" t="s">
        <v>6</v>
      </c>
      <c r="D1087" s="480">
        <v>154125</v>
      </c>
      <c r="E1087" s="480">
        <v>-283437</v>
      </c>
      <c r="F1087" s="481"/>
      <c r="G1087" s="481"/>
      <c r="H1087" s="481"/>
      <c r="I1087" s="481"/>
      <c r="J1087" s="482">
        <v>-283437</v>
      </c>
    </row>
    <row r="1088" spans="1:10" ht="15.75" hidden="1">
      <c r="A1088" s="451" t="s">
        <v>13</v>
      </c>
      <c r="B1088" s="452" t="s">
        <v>14</v>
      </c>
      <c r="C1088" s="453"/>
      <c r="D1088" s="480"/>
      <c r="E1088" s="480"/>
      <c r="F1088" s="481"/>
      <c r="G1088" s="481"/>
      <c r="H1088" s="481"/>
      <c r="I1088" s="481"/>
      <c r="J1088" s="482"/>
    </row>
    <row r="1089" spans="1:10" ht="47.25" hidden="1">
      <c r="A1089" s="451" t="s">
        <v>15</v>
      </c>
      <c r="B1089" s="452" t="s">
        <v>59</v>
      </c>
      <c r="C1089" s="453" t="s">
        <v>16</v>
      </c>
      <c r="D1089" s="480">
        <v>-0.6470202669423776</v>
      </c>
      <c r="E1089" s="480"/>
      <c r="F1089" s="481"/>
      <c r="G1089" s="481"/>
      <c r="H1089" s="481"/>
      <c r="I1089" s="481"/>
      <c r="J1089" s="482"/>
    </row>
    <row r="1090" spans="1:10" ht="31.5" hidden="1">
      <c r="A1090" s="451" t="s">
        <v>17</v>
      </c>
      <c r="B1090" s="452" t="s">
        <v>58</v>
      </c>
      <c r="C1090" s="453"/>
      <c r="D1090" s="633"/>
      <c r="E1090" s="633"/>
      <c r="F1090" s="634"/>
      <c r="G1090" s="634"/>
      <c r="H1090" s="634"/>
      <c r="I1090" s="634"/>
      <c r="J1090" s="635"/>
    </row>
    <row r="1091" spans="1:10" ht="18.75" hidden="1">
      <c r="A1091" s="451" t="s">
        <v>18</v>
      </c>
      <c r="B1091" s="452" t="s">
        <v>135</v>
      </c>
      <c r="C1091" s="453" t="s">
        <v>19</v>
      </c>
      <c r="D1091" s="633"/>
      <c r="E1091" s="633"/>
      <c r="F1091" s="634"/>
      <c r="G1091" s="634"/>
      <c r="H1091" s="634"/>
      <c r="I1091" s="634"/>
      <c r="J1091" s="635"/>
    </row>
    <row r="1092" spans="1:10" ht="18.75" hidden="1">
      <c r="A1092" s="451" t="s">
        <v>20</v>
      </c>
      <c r="B1092" s="452" t="s">
        <v>136</v>
      </c>
      <c r="C1092" s="453" t="s">
        <v>21</v>
      </c>
      <c r="D1092" s="633"/>
      <c r="E1092" s="633"/>
      <c r="F1092" s="634"/>
      <c r="G1092" s="634"/>
      <c r="H1092" s="634"/>
      <c r="I1092" s="634"/>
      <c r="J1092" s="635"/>
    </row>
    <row r="1093" spans="1:10" ht="18.75" hidden="1">
      <c r="A1093" s="457" t="s">
        <v>22</v>
      </c>
      <c r="B1093" s="458" t="s">
        <v>137</v>
      </c>
      <c r="C1093" s="459" t="s">
        <v>19</v>
      </c>
      <c r="D1093" s="486"/>
      <c r="E1093" s="486"/>
      <c r="F1093" s="487"/>
      <c r="G1093" s="487"/>
      <c r="H1093" s="487"/>
      <c r="I1093" s="487"/>
      <c r="J1093" s="488">
        <v>24.36</v>
      </c>
    </row>
    <row r="1094" spans="1:10" ht="34.5" hidden="1">
      <c r="A1094" s="451" t="s">
        <v>56</v>
      </c>
      <c r="B1094" s="452" t="s">
        <v>138</v>
      </c>
      <c r="C1094" s="453" t="s">
        <v>57</v>
      </c>
      <c r="D1094" s="454"/>
      <c r="E1094" s="454"/>
      <c r="F1094" s="455"/>
      <c r="G1094" s="455"/>
      <c r="H1094" s="455"/>
      <c r="I1094" s="455"/>
      <c r="J1094" s="456">
        <v>208250</v>
      </c>
    </row>
    <row r="1095" spans="1:10" ht="18.75" hidden="1">
      <c r="A1095" s="451" t="s">
        <v>24</v>
      </c>
      <c r="B1095" s="452" t="s">
        <v>139</v>
      </c>
      <c r="C1095" s="453" t="s">
        <v>23</v>
      </c>
      <c r="D1095" s="489"/>
      <c r="E1095" s="489"/>
      <c r="F1095" s="490"/>
      <c r="G1095" s="490"/>
      <c r="H1095" s="490"/>
      <c r="I1095" s="490"/>
      <c r="J1095" s="491"/>
    </row>
    <row r="1096" spans="1:10" ht="78.75" hidden="1">
      <c r="A1096" s="451" t="s">
        <v>25</v>
      </c>
      <c r="B1096" s="452" t="s">
        <v>153</v>
      </c>
      <c r="C1096" s="453" t="s">
        <v>16</v>
      </c>
      <c r="D1096" s="461"/>
      <c r="E1096" s="461"/>
      <c r="F1096" s="532"/>
      <c r="G1096" s="532"/>
      <c r="H1096" s="532"/>
      <c r="I1096" s="532"/>
      <c r="J1096" s="460" t="s">
        <v>388</v>
      </c>
    </row>
    <row r="1097" spans="1:10" ht="141.75" hidden="1">
      <c r="A1097" s="451" t="s">
        <v>26</v>
      </c>
      <c r="B1097" s="452" t="s">
        <v>154</v>
      </c>
      <c r="C1097" s="453"/>
      <c r="D1097" s="461"/>
      <c r="E1097" s="461"/>
      <c r="F1097" s="532"/>
      <c r="G1097" s="532"/>
      <c r="H1097" s="532"/>
      <c r="I1097" s="532"/>
      <c r="J1097" s="460" t="s">
        <v>227</v>
      </c>
    </row>
    <row r="1098" spans="1:10" ht="34.5" hidden="1">
      <c r="A1098" s="451" t="s">
        <v>27</v>
      </c>
      <c r="B1098" s="452" t="s">
        <v>140</v>
      </c>
      <c r="C1098" s="453" t="s">
        <v>21</v>
      </c>
      <c r="D1098" s="633"/>
      <c r="E1098" s="633"/>
      <c r="F1098" s="634"/>
      <c r="G1098" s="634"/>
      <c r="H1098" s="634"/>
      <c r="I1098" s="634"/>
      <c r="J1098" s="635"/>
    </row>
    <row r="1099" spans="1:10" ht="15.75" hidden="1">
      <c r="A1099" s="451" t="s">
        <v>28</v>
      </c>
      <c r="B1099" s="452" t="s">
        <v>29</v>
      </c>
      <c r="C1099" s="453" t="s">
        <v>6</v>
      </c>
      <c r="D1099" s="636"/>
      <c r="E1099" s="636"/>
      <c r="F1099" s="637"/>
      <c r="G1099" s="637"/>
      <c r="H1099" s="637"/>
      <c r="I1099" s="637"/>
      <c r="J1099" s="638">
        <v>29005.0336014894</v>
      </c>
    </row>
    <row r="1100" spans="1:10" ht="50.25" hidden="1">
      <c r="A1100" s="451" t="s">
        <v>30</v>
      </c>
      <c r="B1100" s="452" t="s">
        <v>155</v>
      </c>
      <c r="C1100" s="453" t="s">
        <v>6</v>
      </c>
      <c r="D1100" s="514"/>
      <c r="E1100" s="636"/>
      <c r="F1100" s="637"/>
      <c r="G1100" s="637"/>
      <c r="H1100" s="637"/>
      <c r="I1100" s="637"/>
      <c r="J1100" s="638"/>
    </row>
    <row r="1101" spans="1:10" ht="15.75" hidden="1">
      <c r="A1101" s="451"/>
      <c r="B1101" s="452" t="s">
        <v>60</v>
      </c>
      <c r="C1101" s="453"/>
      <c r="D1101" s="636"/>
      <c r="E1101" s="636"/>
      <c r="F1101" s="637"/>
      <c r="G1101" s="637"/>
      <c r="H1101" s="637"/>
      <c r="I1101" s="637"/>
      <c r="J1101" s="638"/>
    </row>
    <row r="1102" spans="1:10" ht="15.75" hidden="1">
      <c r="A1102" s="451"/>
      <c r="B1102" s="452" t="s">
        <v>31</v>
      </c>
      <c r="C1102" s="453"/>
      <c r="D1102" s="636"/>
      <c r="E1102" s="636"/>
      <c r="F1102" s="637"/>
      <c r="G1102" s="637"/>
      <c r="H1102" s="637"/>
      <c r="I1102" s="637"/>
      <c r="J1102" s="638"/>
    </row>
    <row r="1103" spans="1:10" ht="15.75" hidden="1">
      <c r="A1103" s="451"/>
      <c r="B1103" s="452" t="s">
        <v>32</v>
      </c>
      <c r="C1103" s="453"/>
      <c r="D1103" s="636"/>
      <c r="E1103" s="636"/>
      <c r="F1103" s="637"/>
      <c r="G1103" s="637"/>
      <c r="H1103" s="637"/>
      <c r="I1103" s="637"/>
      <c r="J1103" s="638"/>
    </row>
    <row r="1104" spans="1:10" ht="15.75" hidden="1">
      <c r="A1104" s="451"/>
      <c r="B1104" s="452" t="s">
        <v>33</v>
      </c>
      <c r="C1104" s="453"/>
      <c r="D1104" s="636"/>
      <c r="E1104" s="636"/>
      <c r="F1104" s="637"/>
      <c r="G1104" s="637"/>
      <c r="H1104" s="637"/>
      <c r="I1104" s="637"/>
      <c r="J1104" s="638"/>
    </row>
    <row r="1105" spans="1:10" ht="18.75" hidden="1">
      <c r="A1105" s="451" t="s">
        <v>34</v>
      </c>
      <c r="B1105" s="452" t="s">
        <v>142</v>
      </c>
      <c r="C1105" s="453" t="s">
        <v>6</v>
      </c>
      <c r="D1105" s="636"/>
      <c r="E1105" s="636"/>
      <c r="F1105" s="637"/>
      <c r="G1105" s="637"/>
      <c r="H1105" s="637"/>
      <c r="I1105" s="637"/>
      <c r="J1105" s="638"/>
    </row>
    <row r="1106" spans="1:10" ht="31.5" hidden="1">
      <c r="A1106" s="451" t="s">
        <v>35</v>
      </c>
      <c r="B1106" s="452" t="s">
        <v>61</v>
      </c>
      <c r="C1106" s="453" t="s">
        <v>6</v>
      </c>
      <c r="D1106" s="636"/>
      <c r="E1106" s="636"/>
      <c r="F1106" s="637"/>
      <c r="G1106" s="637"/>
      <c r="H1106" s="637"/>
      <c r="I1106" s="637"/>
      <c r="J1106" s="638"/>
    </row>
    <row r="1107" spans="1:10" ht="31.5" hidden="1">
      <c r="A1107" s="451" t="s">
        <v>36</v>
      </c>
      <c r="B1107" s="452" t="s">
        <v>64</v>
      </c>
      <c r="C1107" s="453" t="s">
        <v>6</v>
      </c>
      <c r="D1107" s="636"/>
      <c r="E1107" s="636"/>
      <c r="F1107" s="637"/>
      <c r="G1107" s="637"/>
      <c r="H1107" s="637"/>
      <c r="I1107" s="637"/>
      <c r="J1107" s="456"/>
    </row>
    <row r="1108" spans="1:10" ht="15.75" hidden="1">
      <c r="A1108" s="451" t="s">
        <v>37</v>
      </c>
      <c r="B1108" s="452" t="s">
        <v>38</v>
      </c>
      <c r="C1108" s="453"/>
      <c r="D1108" s="461"/>
      <c r="E1108" s="461"/>
      <c r="F1108" s="532"/>
      <c r="G1108" s="532"/>
      <c r="H1108" s="532"/>
      <c r="I1108" s="532"/>
      <c r="J1108" s="456"/>
    </row>
    <row r="1109" spans="1:10" ht="15.75" hidden="1">
      <c r="A1109" s="451"/>
      <c r="B1109" s="462" t="s">
        <v>39</v>
      </c>
      <c r="C1109" s="453"/>
      <c r="D1109" s="633"/>
      <c r="E1109" s="464"/>
      <c r="F1109" s="563"/>
      <c r="G1109" s="563"/>
      <c r="H1109" s="563"/>
      <c r="I1109" s="563"/>
      <c r="J1109" s="635"/>
    </row>
    <row r="1110" spans="1:10" ht="18.75" hidden="1">
      <c r="A1110" s="451"/>
      <c r="B1110" s="452" t="s">
        <v>143</v>
      </c>
      <c r="C1110" s="453" t="s">
        <v>40</v>
      </c>
      <c r="D1110" s="639"/>
      <c r="E1110" s="640"/>
      <c r="F1110" s="641"/>
      <c r="G1110" s="641"/>
      <c r="H1110" s="641"/>
      <c r="I1110" s="641"/>
      <c r="J1110" s="642">
        <v>326.43</v>
      </c>
    </row>
    <row r="1111" spans="1:10" ht="18.75" hidden="1">
      <c r="A1111" s="451"/>
      <c r="B1111" s="452" t="s">
        <v>144</v>
      </c>
      <c r="C1111" s="453" t="s">
        <v>41</v>
      </c>
      <c r="D1111" s="486"/>
      <c r="E1111" s="486"/>
      <c r="F1111" s="487"/>
      <c r="G1111" s="487"/>
      <c r="H1111" s="487"/>
      <c r="I1111" s="487"/>
      <c r="J1111" s="488"/>
    </row>
    <row r="1112" spans="1:10" ht="15.75" hidden="1">
      <c r="A1112" s="451" t="s">
        <v>42</v>
      </c>
      <c r="B1112" s="452" t="s">
        <v>43</v>
      </c>
      <c r="C1112" s="453"/>
      <c r="D1112" s="486"/>
      <c r="E1112" s="486"/>
      <c r="F1112" s="487"/>
      <c r="G1112" s="487"/>
      <c r="H1112" s="487"/>
      <c r="I1112" s="487"/>
      <c r="J1112" s="488"/>
    </row>
    <row r="1113" spans="1:10" ht="15.75" hidden="1">
      <c r="A1113" s="451" t="s">
        <v>44</v>
      </c>
      <c r="B1113" s="452" t="s">
        <v>45</v>
      </c>
      <c r="C1113" s="453" t="s">
        <v>46</v>
      </c>
      <c r="D1113" s="486"/>
      <c r="E1113" s="486"/>
      <c r="F1113" s="487"/>
      <c r="G1113" s="487"/>
      <c r="H1113" s="487"/>
      <c r="I1113" s="487"/>
      <c r="J1113" s="488">
        <v>2.62</v>
      </c>
    </row>
    <row r="1114" spans="1:10" ht="31.5" hidden="1">
      <c r="A1114" s="451" t="s">
        <v>47</v>
      </c>
      <c r="B1114" s="452" t="s">
        <v>48</v>
      </c>
      <c r="C1114" s="453" t="s">
        <v>62</v>
      </c>
      <c r="D1114" s="486"/>
      <c r="E1114" s="486"/>
      <c r="F1114" s="487"/>
      <c r="G1114" s="487"/>
      <c r="H1114" s="487"/>
      <c r="I1114" s="487"/>
      <c r="J1114" s="488">
        <v>51.08</v>
      </c>
    </row>
    <row r="1115" spans="1:10" ht="15.75" hidden="1">
      <c r="A1115" s="451" t="s">
        <v>49</v>
      </c>
      <c r="B1115" s="452" t="s">
        <v>50</v>
      </c>
      <c r="C1115" s="453"/>
      <c r="D1115" s="486"/>
      <c r="E1115" s="486"/>
      <c r="F1115" s="487"/>
      <c r="G1115" s="487"/>
      <c r="H1115" s="487"/>
      <c r="I1115" s="487"/>
      <c r="J1115" s="488"/>
    </row>
    <row r="1116" spans="1:10" ht="15.75" hidden="1">
      <c r="A1116" s="451"/>
      <c r="B1116" s="462" t="s">
        <v>39</v>
      </c>
      <c r="C1116" s="453"/>
      <c r="D1116" s="486"/>
      <c r="E1116" s="486"/>
      <c r="F1116" s="487"/>
      <c r="G1116" s="487"/>
      <c r="H1116" s="487"/>
      <c r="I1116" s="487"/>
      <c r="J1116" s="488"/>
    </row>
    <row r="1117" spans="1:10" ht="15.75" hidden="1">
      <c r="A1117" s="451"/>
      <c r="B1117" s="452" t="s">
        <v>51</v>
      </c>
      <c r="C1117" s="453" t="s">
        <v>6</v>
      </c>
      <c r="D1117" s="486"/>
      <c r="E1117" s="486"/>
      <c r="F1117" s="487"/>
      <c r="G1117" s="487"/>
      <c r="H1117" s="487"/>
      <c r="I1117" s="487"/>
      <c r="J1117" s="488">
        <v>1000</v>
      </c>
    </row>
    <row r="1118" spans="1:10" ht="16.5" hidden="1" thickBot="1">
      <c r="A1118" s="468"/>
      <c r="B1118" s="469" t="s">
        <v>52</v>
      </c>
      <c r="C1118" s="470" t="s">
        <v>6</v>
      </c>
      <c r="D1118" s="643"/>
      <c r="E1118" s="643"/>
      <c r="F1118" s="644"/>
      <c r="G1118" s="644"/>
      <c r="H1118" s="644"/>
      <c r="I1118" s="644"/>
      <c r="J1118" s="645"/>
    </row>
    <row r="1119" spans="1:10" ht="21" hidden="1" thickBot="1">
      <c r="A1119" s="814" t="s">
        <v>206</v>
      </c>
      <c r="B1119" s="815"/>
      <c r="C1119" s="815"/>
      <c r="D1119" s="815"/>
      <c r="E1119" s="815"/>
      <c r="F1119" s="815"/>
      <c r="G1119" s="815"/>
      <c r="H1119" s="815"/>
      <c r="I1119" s="815"/>
      <c r="J1119" s="816"/>
    </row>
    <row r="1120" spans="1:10" ht="21" hidden="1" thickBot="1">
      <c r="A1120" s="814" t="s">
        <v>207</v>
      </c>
      <c r="B1120" s="815"/>
      <c r="C1120" s="815"/>
      <c r="D1120" s="815"/>
      <c r="E1120" s="815"/>
      <c r="F1120" s="815"/>
      <c r="G1120" s="815"/>
      <c r="H1120" s="815"/>
      <c r="I1120" s="815"/>
      <c r="J1120" s="816"/>
    </row>
    <row r="1121" spans="1:10" ht="79.5" hidden="1" thickBot="1">
      <c r="A1121" s="441" t="s">
        <v>53</v>
      </c>
      <c r="B1121" s="442" t="s">
        <v>0</v>
      </c>
      <c r="C1121" s="442" t="s">
        <v>1</v>
      </c>
      <c r="D1121" s="442" t="s">
        <v>55</v>
      </c>
      <c r="E1121" s="442" t="s">
        <v>134</v>
      </c>
      <c r="F1121" s="443"/>
      <c r="G1121" s="443"/>
      <c r="H1121" s="443"/>
      <c r="I1121" s="443"/>
      <c r="J1121" s="444" t="s">
        <v>54</v>
      </c>
    </row>
    <row r="1122" spans="1:10" ht="16.5" hidden="1" thickBot="1">
      <c r="A1122" s="441"/>
      <c r="B1122" s="442"/>
      <c r="C1122" s="442"/>
      <c r="D1122" s="442">
        <v>2015</v>
      </c>
      <c r="E1122" s="442">
        <v>2016</v>
      </c>
      <c r="F1122" s="443"/>
      <c r="G1122" s="443"/>
      <c r="H1122" s="443"/>
      <c r="I1122" s="443"/>
      <c r="J1122" s="444">
        <v>2017</v>
      </c>
    </row>
    <row r="1123" spans="1:10" ht="15.75" hidden="1">
      <c r="A1123" s="445" t="s">
        <v>2</v>
      </c>
      <c r="B1123" s="446" t="s">
        <v>3</v>
      </c>
      <c r="C1123" s="447"/>
      <c r="D1123" s="646"/>
      <c r="E1123" s="646"/>
      <c r="F1123" s="647"/>
      <c r="G1123" s="647"/>
      <c r="H1123" s="647"/>
      <c r="I1123" s="647"/>
      <c r="J1123" s="648"/>
    </row>
    <row r="1124" spans="1:10" ht="15.75" hidden="1">
      <c r="A1124" s="451" t="s">
        <v>4</v>
      </c>
      <c r="B1124" s="452" t="s">
        <v>5</v>
      </c>
      <c r="C1124" s="453" t="s">
        <v>6</v>
      </c>
      <c r="D1124" s="480">
        <v>19320724</v>
      </c>
      <c r="E1124" s="480">
        <v>21186779</v>
      </c>
      <c r="F1124" s="481"/>
      <c r="G1124" s="481"/>
      <c r="H1124" s="481"/>
      <c r="I1124" s="481"/>
      <c r="J1124" s="482">
        <v>21186779</v>
      </c>
    </row>
    <row r="1125" spans="1:10" ht="15.75" hidden="1">
      <c r="A1125" s="451" t="s">
        <v>7</v>
      </c>
      <c r="B1125" s="452" t="s">
        <v>8</v>
      </c>
      <c r="C1125" s="453" t="s">
        <v>6</v>
      </c>
      <c r="D1125" s="480">
        <v>-125009</v>
      </c>
      <c r="E1125" s="480">
        <v>-577015</v>
      </c>
      <c r="F1125" s="481"/>
      <c r="G1125" s="481"/>
      <c r="H1125" s="481"/>
      <c r="I1125" s="481"/>
      <c r="J1125" s="482">
        <v>-577015</v>
      </c>
    </row>
    <row r="1126" spans="1:10" ht="15.75" hidden="1">
      <c r="A1126" s="451" t="s">
        <v>9</v>
      </c>
      <c r="B1126" s="452" t="s">
        <v>10</v>
      </c>
      <c r="C1126" s="453" t="s">
        <v>6</v>
      </c>
      <c r="D1126" s="480">
        <v>489095</v>
      </c>
      <c r="E1126" s="480">
        <v>30582</v>
      </c>
      <c r="F1126" s="481"/>
      <c r="G1126" s="481"/>
      <c r="H1126" s="481"/>
      <c r="I1126" s="481"/>
      <c r="J1126" s="482">
        <v>30582</v>
      </c>
    </row>
    <row r="1127" spans="1:10" ht="15.75" hidden="1">
      <c r="A1127" s="451" t="s">
        <v>11</v>
      </c>
      <c r="B1127" s="452" t="s">
        <v>12</v>
      </c>
      <c r="C1127" s="453" t="s">
        <v>6</v>
      </c>
      <c r="D1127" s="480">
        <v>154125</v>
      </c>
      <c r="E1127" s="480">
        <v>-283437</v>
      </c>
      <c r="F1127" s="481"/>
      <c r="G1127" s="481"/>
      <c r="H1127" s="481"/>
      <c r="I1127" s="481"/>
      <c r="J1127" s="482">
        <v>-283437</v>
      </c>
    </row>
    <row r="1128" spans="1:10" ht="15.75" hidden="1">
      <c r="A1128" s="451" t="s">
        <v>13</v>
      </c>
      <c r="B1128" s="452" t="s">
        <v>14</v>
      </c>
      <c r="C1128" s="453"/>
      <c r="D1128" s="480"/>
      <c r="E1128" s="480"/>
      <c r="F1128" s="481"/>
      <c r="G1128" s="481"/>
      <c r="H1128" s="481"/>
      <c r="I1128" s="481"/>
      <c r="J1128" s="482"/>
    </row>
    <row r="1129" spans="1:10" ht="47.25" hidden="1">
      <c r="A1129" s="451" t="s">
        <v>15</v>
      </c>
      <c r="B1129" s="452" t="s">
        <v>59</v>
      </c>
      <c r="C1129" s="453" t="s">
        <v>16</v>
      </c>
      <c r="D1129" s="480">
        <v>-0.6470202669423776</v>
      </c>
      <c r="E1129" s="480"/>
      <c r="F1129" s="481"/>
      <c r="G1129" s="481"/>
      <c r="H1129" s="481"/>
      <c r="I1129" s="481"/>
      <c r="J1129" s="482"/>
    </row>
    <row r="1130" spans="1:10" ht="31.5" hidden="1">
      <c r="A1130" s="451" t="s">
        <v>17</v>
      </c>
      <c r="B1130" s="452" t="s">
        <v>58</v>
      </c>
      <c r="C1130" s="453"/>
      <c r="D1130" s="489"/>
      <c r="E1130" s="489"/>
      <c r="F1130" s="490"/>
      <c r="G1130" s="490"/>
      <c r="H1130" s="490"/>
      <c r="I1130" s="490"/>
      <c r="J1130" s="491"/>
    </row>
    <row r="1131" spans="1:10" ht="18.75" hidden="1">
      <c r="A1131" s="451" t="s">
        <v>18</v>
      </c>
      <c r="B1131" s="452" t="s">
        <v>135</v>
      </c>
      <c r="C1131" s="453" t="s">
        <v>19</v>
      </c>
      <c r="D1131" s="489"/>
      <c r="E1131" s="489"/>
      <c r="F1131" s="490"/>
      <c r="G1131" s="490"/>
      <c r="H1131" s="490"/>
      <c r="I1131" s="490"/>
      <c r="J1131" s="491"/>
    </row>
    <row r="1132" spans="1:10" ht="18.75" hidden="1">
      <c r="A1132" s="451" t="s">
        <v>20</v>
      </c>
      <c r="B1132" s="452" t="s">
        <v>136</v>
      </c>
      <c r="C1132" s="453" t="s">
        <v>21</v>
      </c>
      <c r="D1132" s="489"/>
      <c r="E1132" s="489"/>
      <c r="F1132" s="490"/>
      <c r="G1132" s="490"/>
      <c r="H1132" s="490"/>
      <c r="I1132" s="490"/>
      <c r="J1132" s="491"/>
    </row>
    <row r="1133" spans="1:10" ht="18.75" hidden="1">
      <c r="A1133" s="457" t="s">
        <v>22</v>
      </c>
      <c r="B1133" s="458" t="s">
        <v>137</v>
      </c>
      <c r="C1133" s="459" t="s">
        <v>19</v>
      </c>
      <c r="D1133" s="486">
        <v>149.90288022479803</v>
      </c>
      <c r="E1133" s="486">
        <v>103.816</v>
      </c>
      <c r="F1133" s="487"/>
      <c r="G1133" s="487"/>
      <c r="H1133" s="487"/>
      <c r="I1133" s="487"/>
      <c r="J1133" s="488">
        <v>149.90288022479803</v>
      </c>
    </row>
    <row r="1134" spans="1:10" ht="34.5" hidden="1">
      <c r="A1134" s="451" t="s">
        <v>56</v>
      </c>
      <c r="B1134" s="452" t="s">
        <v>138</v>
      </c>
      <c r="C1134" s="453" t="s">
        <v>57</v>
      </c>
      <c r="D1134" s="454">
        <v>853547.012</v>
      </c>
      <c r="E1134" s="454">
        <v>792010</v>
      </c>
      <c r="F1134" s="455"/>
      <c r="G1134" s="455"/>
      <c r="H1134" s="455"/>
      <c r="I1134" s="455"/>
      <c r="J1134" s="456">
        <v>853547.012</v>
      </c>
    </row>
    <row r="1135" spans="1:10" ht="18.75" hidden="1">
      <c r="A1135" s="451" t="s">
        <v>24</v>
      </c>
      <c r="B1135" s="452" t="s">
        <v>139</v>
      </c>
      <c r="C1135" s="453" t="s">
        <v>23</v>
      </c>
      <c r="D1135" s="489"/>
      <c r="E1135" s="489"/>
      <c r="F1135" s="490"/>
      <c r="G1135" s="490"/>
      <c r="H1135" s="490"/>
      <c r="I1135" s="490"/>
      <c r="J1135" s="491"/>
    </row>
    <row r="1136" spans="1:10" ht="63" hidden="1">
      <c r="A1136" s="451" t="s">
        <v>25</v>
      </c>
      <c r="B1136" s="452" t="s">
        <v>153</v>
      </c>
      <c r="C1136" s="453" t="s">
        <v>16</v>
      </c>
      <c r="D1136" s="464" t="s">
        <v>389</v>
      </c>
      <c r="E1136" s="464" t="s">
        <v>390</v>
      </c>
      <c r="F1136" s="563"/>
      <c r="G1136" s="563"/>
      <c r="H1136" s="563"/>
      <c r="I1136" s="563"/>
      <c r="J1136" s="564" t="s">
        <v>390</v>
      </c>
    </row>
    <row r="1137" spans="1:10" ht="78.75" hidden="1">
      <c r="A1137" s="451" t="s">
        <v>26</v>
      </c>
      <c r="B1137" s="452" t="s">
        <v>154</v>
      </c>
      <c r="C1137" s="453"/>
      <c r="D1137" s="464" t="s">
        <v>391</v>
      </c>
      <c r="E1137" s="464" t="s">
        <v>391</v>
      </c>
      <c r="F1137" s="563"/>
      <c r="G1137" s="563"/>
      <c r="H1137" s="563"/>
      <c r="I1137" s="563"/>
      <c r="J1137" s="564" t="s">
        <v>392</v>
      </c>
    </row>
    <row r="1138" spans="1:10" ht="34.5" hidden="1">
      <c r="A1138" s="451" t="s">
        <v>27</v>
      </c>
      <c r="B1138" s="452" t="s">
        <v>140</v>
      </c>
      <c r="C1138" s="453" t="s">
        <v>21</v>
      </c>
      <c r="D1138" s="489"/>
      <c r="E1138" s="489"/>
      <c r="F1138" s="490"/>
      <c r="G1138" s="490"/>
      <c r="H1138" s="490"/>
      <c r="I1138" s="490"/>
      <c r="J1138" s="491"/>
    </row>
    <row r="1139" spans="1:10" ht="15.75" hidden="1">
      <c r="A1139" s="451" t="s">
        <v>28</v>
      </c>
      <c r="B1139" s="452" t="s">
        <v>29</v>
      </c>
      <c r="C1139" s="453" t="s">
        <v>6</v>
      </c>
      <c r="D1139" s="489">
        <v>657170.788</v>
      </c>
      <c r="E1139" s="489">
        <v>736263.0278625863</v>
      </c>
      <c r="F1139" s="490"/>
      <c r="G1139" s="490"/>
      <c r="H1139" s="490"/>
      <c r="I1139" s="490"/>
      <c r="J1139" s="491">
        <v>855931.3899260678</v>
      </c>
    </row>
    <row r="1140" spans="1:10" ht="50.25" hidden="1">
      <c r="A1140" s="451" t="s">
        <v>30</v>
      </c>
      <c r="B1140" s="452" t="s">
        <v>155</v>
      </c>
      <c r="C1140" s="453" t="s">
        <v>6</v>
      </c>
      <c r="D1140" s="489">
        <v>207615.65342091734</v>
      </c>
      <c r="E1140" s="489">
        <v>314889.6288962485</v>
      </c>
      <c r="F1140" s="490"/>
      <c r="G1140" s="490"/>
      <c r="H1140" s="490"/>
      <c r="I1140" s="490"/>
      <c r="J1140" s="491">
        <v>361932.10655340634</v>
      </c>
    </row>
    <row r="1141" spans="1:10" ht="15.75" hidden="1">
      <c r="A1141" s="451"/>
      <c r="B1141" s="452" t="s">
        <v>60</v>
      </c>
      <c r="C1141" s="453"/>
      <c r="D1141" s="489"/>
      <c r="E1141" s="489"/>
      <c r="F1141" s="490"/>
      <c r="G1141" s="490"/>
      <c r="H1141" s="490"/>
      <c r="I1141" s="490"/>
      <c r="J1141" s="491"/>
    </row>
    <row r="1142" spans="1:10" ht="15.75" hidden="1">
      <c r="A1142" s="451"/>
      <c r="B1142" s="452" t="s">
        <v>31</v>
      </c>
      <c r="C1142" s="453"/>
      <c r="D1142" s="489">
        <v>106203.2713223689</v>
      </c>
      <c r="E1142" s="489">
        <v>151826.3569240673</v>
      </c>
      <c r="F1142" s="490"/>
      <c r="G1142" s="490"/>
      <c r="H1142" s="490"/>
      <c r="I1142" s="490"/>
      <c r="J1142" s="491">
        <v>174507.6963849537</v>
      </c>
    </row>
    <row r="1143" spans="1:10" ht="15.75" hidden="1">
      <c r="A1143" s="451"/>
      <c r="B1143" s="452" t="s">
        <v>32</v>
      </c>
      <c r="C1143" s="453"/>
      <c r="D1143" s="489">
        <v>25858.206864720443</v>
      </c>
      <c r="E1143" s="489">
        <v>35718.189050031804</v>
      </c>
      <c r="F1143" s="490"/>
      <c r="G1143" s="490"/>
      <c r="H1143" s="490"/>
      <c r="I1143" s="490"/>
      <c r="J1143" s="491">
        <v>41054.48649410655</v>
      </c>
    </row>
    <row r="1144" spans="1:10" ht="15.75" hidden="1">
      <c r="A1144" s="451"/>
      <c r="B1144" s="452" t="s">
        <v>33</v>
      </c>
      <c r="C1144" s="453"/>
      <c r="D1144" s="489">
        <v>11688.574325705154</v>
      </c>
      <c r="E1144" s="489">
        <v>24650.23</v>
      </c>
      <c r="F1144" s="490"/>
      <c r="G1144" s="490"/>
      <c r="H1144" s="490"/>
      <c r="I1144" s="490"/>
      <c r="J1144" s="491">
        <v>28332.727859699997</v>
      </c>
    </row>
    <row r="1145" spans="1:10" ht="18.75" hidden="1">
      <c r="A1145" s="451" t="s">
        <v>34</v>
      </c>
      <c r="B1145" s="452" t="s">
        <v>142</v>
      </c>
      <c r="C1145" s="453" t="s">
        <v>6</v>
      </c>
      <c r="D1145" s="489">
        <v>313498.9846380277</v>
      </c>
      <c r="E1145" s="489">
        <v>398989.61430076667</v>
      </c>
      <c r="F1145" s="490"/>
      <c r="G1145" s="490"/>
      <c r="H1145" s="490"/>
      <c r="I1145" s="490"/>
      <c r="J1145" s="491">
        <v>460989.61569791683</v>
      </c>
    </row>
    <row r="1146" spans="1:10" ht="31.5" hidden="1">
      <c r="A1146" s="451" t="s">
        <v>35</v>
      </c>
      <c r="B1146" s="452" t="s">
        <v>61</v>
      </c>
      <c r="C1146" s="453" t="s">
        <v>6</v>
      </c>
      <c r="D1146" s="489"/>
      <c r="E1146" s="489"/>
      <c r="F1146" s="490"/>
      <c r="G1146" s="490"/>
      <c r="H1146" s="490"/>
      <c r="I1146" s="490"/>
      <c r="J1146" s="491"/>
    </row>
    <row r="1147" spans="1:10" ht="31.5" hidden="1">
      <c r="A1147" s="451" t="s">
        <v>36</v>
      </c>
      <c r="B1147" s="452" t="s">
        <v>64</v>
      </c>
      <c r="C1147" s="453" t="s">
        <v>6</v>
      </c>
      <c r="D1147" s="489"/>
      <c r="E1147" s="489"/>
      <c r="F1147" s="490"/>
      <c r="G1147" s="490"/>
      <c r="H1147" s="490"/>
      <c r="I1147" s="490"/>
      <c r="J1147" s="491"/>
    </row>
    <row r="1148" spans="1:10" ht="15.75" hidden="1">
      <c r="A1148" s="451" t="s">
        <v>37</v>
      </c>
      <c r="B1148" s="452" t="s">
        <v>38</v>
      </c>
      <c r="C1148" s="453"/>
      <c r="D1148" s="489"/>
      <c r="E1148" s="489"/>
      <c r="F1148" s="490"/>
      <c r="G1148" s="490"/>
      <c r="H1148" s="490"/>
      <c r="I1148" s="490"/>
      <c r="J1148" s="491"/>
    </row>
    <row r="1149" spans="1:10" ht="15.75" hidden="1">
      <c r="A1149" s="451"/>
      <c r="B1149" s="462" t="s">
        <v>39</v>
      </c>
      <c r="C1149" s="453"/>
      <c r="D1149" s="489"/>
      <c r="E1149" s="489"/>
      <c r="F1149" s="490"/>
      <c r="G1149" s="490"/>
      <c r="H1149" s="490"/>
      <c r="I1149" s="490"/>
      <c r="J1149" s="491"/>
    </row>
    <row r="1150" spans="1:10" ht="18.75" hidden="1">
      <c r="A1150" s="451"/>
      <c r="B1150" s="452" t="s">
        <v>143</v>
      </c>
      <c r="C1150" s="453" t="s">
        <v>40</v>
      </c>
      <c r="D1150" s="489">
        <v>6418.986</v>
      </c>
      <c r="E1150" s="489">
        <v>6418.986</v>
      </c>
      <c r="F1150" s="490"/>
      <c r="G1150" s="490"/>
      <c r="H1150" s="490"/>
      <c r="I1150" s="490"/>
      <c r="J1150" s="491">
        <v>6418.986</v>
      </c>
    </row>
    <row r="1151" spans="1:10" ht="18.75" hidden="1">
      <c r="A1151" s="451"/>
      <c r="B1151" s="452" t="s">
        <v>144</v>
      </c>
      <c r="C1151" s="453" t="s">
        <v>41</v>
      </c>
      <c r="D1151" s="489">
        <v>32.34399536327347</v>
      </c>
      <c r="E1151" s="489">
        <v>49.05597689358546</v>
      </c>
      <c r="F1151" s="490"/>
      <c r="G1151" s="490"/>
      <c r="H1151" s="490"/>
      <c r="I1151" s="490"/>
      <c r="J1151" s="491">
        <v>56.384623140384846</v>
      </c>
    </row>
    <row r="1152" spans="1:10" ht="15.75" hidden="1">
      <c r="A1152" s="451" t="s">
        <v>42</v>
      </c>
      <c r="B1152" s="452" t="s">
        <v>43</v>
      </c>
      <c r="C1152" s="453"/>
      <c r="D1152" s="489"/>
      <c r="E1152" s="489"/>
      <c r="F1152" s="490"/>
      <c r="G1152" s="490"/>
      <c r="H1152" s="490"/>
      <c r="I1152" s="490"/>
      <c r="J1152" s="491"/>
    </row>
    <row r="1153" spans="1:10" ht="15.75" hidden="1">
      <c r="A1153" s="451" t="s">
        <v>44</v>
      </c>
      <c r="B1153" s="452" t="s">
        <v>45</v>
      </c>
      <c r="C1153" s="453" t="s">
        <v>46</v>
      </c>
      <c r="D1153" s="489">
        <v>139</v>
      </c>
      <c r="E1153" s="489">
        <v>177</v>
      </c>
      <c r="F1153" s="490"/>
      <c r="G1153" s="490"/>
      <c r="H1153" s="490"/>
      <c r="I1153" s="490"/>
      <c r="J1153" s="491">
        <v>177</v>
      </c>
    </row>
    <row r="1154" spans="1:10" ht="31.5" hidden="1">
      <c r="A1154" s="451" t="s">
        <v>47</v>
      </c>
      <c r="B1154" s="452" t="s">
        <v>48</v>
      </c>
      <c r="C1154" s="453" t="s">
        <v>62</v>
      </c>
      <c r="D1154" s="489">
        <v>63.67102597264323</v>
      </c>
      <c r="E1154" s="489">
        <v>71.48133565163245</v>
      </c>
      <c r="F1154" s="490"/>
      <c r="G1154" s="490"/>
      <c r="H1154" s="490"/>
      <c r="I1154" s="490"/>
      <c r="J1154" s="491">
        <v>82.15993238462981</v>
      </c>
    </row>
    <row r="1155" spans="1:10" ht="15.75" hidden="1">
      <c r="A1155" s="451" t="s">
        <v>49</v>
      </c>
      <c r="B1155" s="452" t="s">
        <v>50</v>
      </c>
      <c r="C1155" s="453"/>
      <c r="D1155" s="489"/>
      <c r="E1155" s="489"/>
      <c r="F1155" s="490"/>
      <c r="G1155" s="490"/>
      <c r="H1155" s="490"/>
      <c r="I1155" s="490"/>
      <c r="J1155" s="491"/>
    </row>
    <row r="1156" spans="1:10" ht="15.75" hidden="1">
      <c r="A1156" s="451"/>
      <c r="B1156" s="462" t="s">
        <v>39</v>
      </c>
      <c r="C1156" s="453"/>
      <c r="D1156" s="489"/>
      <c r="E1156" s="489"/>
      <c r="F1156" s="490"/>
      <c r="G1156" s="490"/>
      <c r="H1156" s="490"/>
      <c r="I1156" s="490"/>
      <c r="J1156" s="491"/>
    </row>
    <row r="1157" spans="1:10" ht="15.75" hidden="1">
      <c r="A1157" s="451"/>
      <c r="B1157" s="452" t="s">
        <v>51</v>
      </c>
      <c r="C1157" s="453" t="s">
        <v>6</v>
      </c>
      <c r="D1157" s="489">
        <v>1000</v>
      </c>
      <c r="E1157" s="489">
        <v>1000</v>
      </c>
      <c r="F1157" s="490"/>
      <c r="G1157" s="490"/>
      <c r="H1157" s="490"/>
      <c r="I1157" s="490"/>
      <c r="J1157" s="491">
        <v>1000</v>
      </c>
    </row>
    <row r="1158" spans="1:10" ht="16.5" hidden="1" thickBot="1">
      <c r="A1158" s="468"/>
      <c r="B1158" s="469" t="s">
        <v>52</v>
      </c>
      <c r="C1158" s="470" t="s">
        <v>6</v>
      </c>
      <c r="D1158" s="578"/>
      <c r="E1158" s="578"/>
      <c r="F1158" s="579"/>
      <c r="G1158" s="579"/>
      <c r="H1158" s="579"/>
      <c r="I1158" s="579"/>
      <c r="J1158" s="580"/>
    </row>
    <row r="1159" spans="1:10" ht="15.75" hidden="1">
      <c r="A1159" s="649"/>
      <c r="B1159" s="649"/>
      <c r="C1159" s="649"/>
      <c r="D1159" s="649"/>
      <c r="E1159" s="649"/>
      <c r="F1159" s="649"/>
      <c r="G1159" s="649"/>
      <c r="H1159" s="649"/>
      <c r="I1159" s="649"/>
      <c r="J1159" s="649"/>
    </row>
    <row r="1160" spans="1:10" ht="15.75" hidden="1">
      <c r="A1160" s="649"/>
      <c r="B1160" s="649"/>
      <c r="C1160" s="649"/>
      <c r="D1160" s="649"/>
      <c r="E1160" s="649"/>
      <c r="F1160" s="649"/>
      <c r="G1160" s="649"/>
      <c r="H1160" s="649"/>
      <c r="I1160" s="649"/>
      <c r="J1160" s="649"/>
    </row>
    <row r="1161" spans="1:10" ht="15.75" hidden="1">
      <c r="A1161" s="649"/>
      <c r="B1161" s="649"/>
      <c r="C1161" s="649"/>
      <c r="D1161" s="649"/>
      <c r="E1161" s="649"/>
      <c r="F1161" s="649"/>
      <c r="G1161" s="649"/>
      <c r="H1161" s="649"/>
      <c r="I1161" s="649"/>
      <c r="J1161" s="649"/>
    </row>
    <row r="1162" spans="1:10" ht="15.75" hidden="1">
      <c r="A1162" s="649"/>
      <c r="B1162" s="649"/>
      <c r="C1162" s="649"/>
      <c r="D1162" s="649"/>
      <c r="E1162" s="649"/>
      <c r="F1162" s="649"/>
      <c r="G1162" s="649"/>
      <c r="H1162" s="649"/>
      <c r="I1162" s="649"/>
      <c r="J1162" s="649"/>
    </row>
    <row r="1163" spans="1:10" ht="15.75" hidden="1">
      <c r="A1163" s="649"/>
      <c r="B1163" s="649"/>
      <c r="C1163" s="649"/>
      <c r="D1163" s="649"/>
      <c r="E1163" s="649"/>
      <c r="F1163" s="649"/>
      <c r="G1163" s="649"/>
      <c r="H1163" s="649"/>
      <c r="I1163" s="649"/>
      <c r="J1163" s="649"/>
    </row>
    <row r="1164" spans="1:10" ht="15.75" hidden="1">
      <c r="A1164" s="649"/>
      <c r="B1164" s="649"/>
      <c r="C1164" s="649"/>
      <c r="D1164" s="649"/>
      <c r="E1164" s="649"/>
      <c r="F1164" s="649"/>
      <c r="G1164" s="649"/>
      <c r="H1164" s="649"/>
      <c r="I1164" s="649"/>
      <c r="J1164" s="649"/>
    </row>
    <row r="1165" spans="1:10" ht="15.75">
      <c r="A1165" s="1"/>
      <c r="B1165" s="1"/>
      <c r="C1165" s="1"/>
      <c r="D1165" s="1"/>
      <c r="E1165" s="1"/>
      <c r="F1165" s="1"/>
      <c r="G1165" s="1"/>
      <c r="H1165" s="1"/>
      <c r="I1165" s="1"/>
      <c r="J1165" s="1"/>
    </row>
  </sheetData>
  <sheetProtection password="C6A3" sheet="1"/>
  <protectedRanges>
    <protectedRange sqref="D393" name="Диапазон1_1"/>
  </protectedRanges>
  <mergeCells count="45">
    <mergeCell ref="A1080:J1080"/>
    <mergeCell ref="A1119:J1119"/>
    <mergeCell ref="A1120:J1120"/>
    <mergeCell ref="A922:J922"/>
    <mergeCell ref="A961:J961"/>
    <mergeCell ref="A962:J962"/>
    <mergeCell ref="A1001:J1001"/>
    <mergeCell ref="A1040:J1040"/>
    <mergeCell ref="A1041:J1041"/>
    <mergeCell ref="A764:J764"/>
    <mergeCell ref="A765:J765"/>
    <mergeCell ref="A804:J804"/>
    <mergeCell ref="A843:J843"/>
    <mergeCell ref="A844:J844"/>
    <mergeCell ref="A883:J883"/>
    <mergeCell ref="A527:J527"/>
    <mergeCell ref="A566:J566"/>
    <mergeCell ref="A605:J605"/>
    <mergeCell ref="A644:J644"/>
    <mergeCell ref="A684:J684"/>
    <mergeCell ref="A724:J724"/>
    <mergeCell ref="A365:J365"/>
    <mergeCell ref="A366:J366"/>
    <mergeCell ref="A406:J406"/>
    <mergeCell ref="A446:J446"/>
    <mergeCell ref="A486:J486"/>
    <mergeCell ref="A526:J526"/>
    <mergeCell ref="A125:J125"/>
    <mergeCell ref="A165:J165"/>
    <mergeCell ref="A205:J205"/>
    <mergeCell ref="A245:J245"/>
    <mergeCell ref="A285:J285"/>
    <mergeCell ref="A325:J325"/>
    <mergeCell ref="F7:J7"/>
    <mergeCell ref="F22:J22"/>
    <mergeCell ref="E23:G23"/>
    <mergeCell ref="A45:J45"/>
    <mergeCell ref="A84:J84"/>
    <mergeCell ref="A85:J85"/>
    <mergeCell ref="A1:J1"/>
    <mergeCell ref="A2:J2"/>
    <mergeCell ref="A3:J3"/>
    <mergeCell ref="A4:J4"/>
    <mergeCell ref="A5:J5"/>
    <mergeCell ref="A6:J6"/>
  </mergeCells>
  <printOptions/>
  <pageMargins left="0.7874015748031497" right="0.7086614173228347" top="0.7874015748031497" bottom="0.3937007874015748" header="0.1968503937007874" footer="0.1968503937007874"/>
  <pageSetup horizontalDpi="600" verticalDpi="600" orientation="landscape" paperSize="9" scale="39" r:id="rId1"/>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0" max="65535" man="1"/>
  </colBreaks>
</worksheet>
</file>

<file path=xl/worksheets/sheet5.xml><?xml version="1.0" encoding="utf-8"?>
<worksheet xmlns="http://schemas.openxmlformats.org/spreadsheetml/2006/main" xmlns:r="http://schemas.openxmlformats.org/officeDocument/2006/relationships">
  <dimension ref="A1:K560"/>
  <sheetViews>
    <sheetView view="pageBreakPreview" zoomScale="73" zoomScaleNormal="55" zoomScaleSheetLayoutView="73" zoomScalePageLayoutView="0" workbookViewId="0" topLeftCell="A1">
      <pane ySplit="2" topLeftCell="A528" activePane="bottomLeft" state="frozen"/>
      <selection pane="topLeft" activeCell="A1" sqref="A1"/>
      <selection pane="bottomLeft" activeCell="K544" sqref="K544"/>
    </sheetView>
  </sheetViews>
  <sheetFormatPr defaultColWidth="9.00390625" defaultRowHeight="12.75"/>
  <cols>
    <col min="1" max="1" width="16.75390625" style="0" bestFit="1" customWidth="1"/>
    <col min="2" max="2" width="105.125" style="0" customWidth="1"/>
    <col min="3" max="3" width="24.75390625" style="0" customWidth="1"/>
    <col min="4" max="4" width="26.75390625" style="0" customWidth="1"/>
    <col min="5" max="5" width="25.75390625" style="0" customWidth="1"/>
    <col min="6" max="6" width="26.375" style="0" customWidth="1"/>
    <col min="7" max="7" width="24.625" style="0" customWidth="1"/>
    <col min="8" max="8" width="24.125" style="0" customWidth="1"/>
    <col min="9" max="9" width="25.875" style="0" customWidth="1"/>
    <col min="10" max="10" width="4.625" style="0" customWidth="1"/>
    <col min="11" max="11" width="33.625" style="0" customWidth="1"/>
  </cols>
  <sheetData>
    <row r="1" spans="1:11" ht="64.5" customHeight="1" thickBot="1">
      <c r="A1" s="713" t="s">
        <v>393</v>
      </c>
      <c r="B1" s="714"/>
      <c r="C1" s="714"/>
      <c r="D1" s="714"/>
      <c r="E1" s="714"/>
      <c r="F1" s="714"/>
      <c r="G1" s="714"/>
      <c r="H1" s="714"/>
      <c r="I1" s="715"/>
      <c r="K1" s="4" t="s">
        <v>97</v>
      </c>
    </row>
    <row r="2" spans="1:9" ht="21" thickBot="1">
      <c r="A2" s="710" t="s">
        <v>82</v>
      </c>
      <c r="B2" s="711"/>
      <c r="C2" s="711"/>
      <c r="D2" s="711"/>
      <c r="E2" s="711"/>
      <c r="F2" s="711"/>
      <c r="G2" s="711"/>
      <c r="H2" s="711"/>
      <c r="I2" s="712"/>
    </row>
    <row r="3" spans="1:9" ht="21" thickBot="1">
      <c r="A3" s="820"/>
      <c r="B3" s="821"/>
      <c r="C3" s="821"/>
      <c r="D3" s="821"/>
      <c r="E3" s="821"/>
      <c r="F3" s="821"/>
      <c r="G3" s="821"/>
      <c r="H3" s="821"/>
      <c r="I3" s="822"/>
    </row>
    <row r="4" spans="1:9" ht="21" thickBot="1">
      <c r="A4" s="704" t="s">
        <v>213</v>
      </c>
      <c r="B4" s="705"/>
      <c r="C4" s="705"/>
      <c r="D4" s="705"/>
      <c r="E4" s="705"/>
      <c r="F4" s="705"/>
      <c r="G4" s="705"/>
      <c r="H4" s="705"/>
      <c r="I4" s="706"/>
    </row>
    <row r="5" spans="1:9" ht="21" thickBot="1">
      <c r="A5" s="707" t="s">
        <v>335</v>
      </c>
      <c r="B5" s="708"/>
      <c r="C5" s="708"/>
      <c r="D5" s="708"/>
      <c r="E5" s="708"/>
      <c r="F5" s="708"/>
      <c r="G5" s="708"/>
      <c r="H5" s="708"/>
      <c r="I5" s="709"/>
    </row>
    <row r="6" spans="1:7" ht="15.75">
      <c r="A6" s="759" t="s">
        <v>53</v>
      </c>
      <c r="B6" s="761" t="s">
        <v>0</v>
      </c>
      <c r="C6" s="761" t="s">
        <v>83</v>
      </c>
      <c r="D6" s="761" t="s">
        <v>84</v>
      </c>
      <c r="E6" s="761"/>
      <c r="F6" s="761" t="s">
        <v>85</v>
      </c>
      <c r="G6" s="761"/>
    </row>
    <row r="7" spans="1:7" ht="15.75">
      <c r="A7" s="759"/>
      <c r="B7" s="761"/>
      <c r="C7" s="761"/>
      <c r="D7" s="754">
        <v>2017</v>
      </c>
      <c r="E7" s="755"/>
      <c r="F7" s="754">
        <v>2018</v>
      </c>
      <c r="G7" s="755"/>
    </row>
    <row r="8" spans="1:7" ht="16.5" thickBot="1">
      <c r="A8" s="760"/>
      <c r="B8" s="823"/>
      <c r="C8" s="823"/>
      <c r="D8" s="650" t="s">
        <v>145</v>
      </c>
      <c r="E8" s="650" t="s">
        <v>146</v>
      </c>
      <c r="F8" s="650" t="s">
        <v>145</v>
      </c>
      <c r="G8" s="650" t="s">
        <v>146</v>
      </c>
    </row>
    <row r="9" spans="1:7" ht="15.75">
      <c r="A9" s="651" t="s">
        <v>2</v>
      </c>
      <c r="B9" s="652" t="s">
        <v>87</v>
      </c>
      <c r="C9" s="653"/>
      <c r="D9" s="654"/>
      <c r="E9" s="654"/>
      <c r="F9" s="654"/>
      <c r="G9" s="654"/>
    </row>
    <row r="10" spans="1:7" ht="15.75" hidden="1">
      <c r="A10" s="655" t="s">
        <v>4</v>
      </c>
      <c r="B10" s="656" t="s">
        <v>88</v>
      </c>
      <c r="C10" s="63"/>
      <c r="D10" s="64"/>
      <c r="E10" s="64"/>
      <c r="F10" s="64"/>
      <c r="G10" s="64"/>
    </row>
    <row r="11" spans="1:7" ht="78.75" hidden="1">
      <c r="A11" s="655"/>
      <c r="B11" s="656" t="s">
        <v>89</v>
      </c>
      <c r="C11" s="63" t="s">
        <v>90</v>
      </c>
      <c r="D11" s="64"/>
      <c r="E11" s="64"/>
      <c r="F11" s="64"/>
      <c r="G11" s="64"/>
    </row>
    <row r="12" spans="1:7" ht="94.5" hidden="1">
      <c r="A12" s="655"/>
      <c r="B12" s="656" t="s">
        <v>91</v>
      </c>
      <c r="C12" s="63" t="s">
        <v>92</v>
      </c>
      <c r="D12" s="64"/>
      <c r="E12" s="64"/>
      <c r="F12" s="64"/>
      <c r="G12" s="64"/>
    </row>
    <row r="13" spans="1:7" ht="15.75">
      <c r="A13" s="651" t="s">
        <v>7</v>
      </c>
      <c r="B13" s="657" t="s">
        <v>93</v>
      </c>
      <c r="C13" s="44"/>
      <c r="D13" s="45"/>
      <c r="E13" s="45"/>
      <c r="F13" s="45"/>
      <c r="G13" s="45"/>
    </row>
    <row r="14" spans="1:7" ht="15.75">
      <c r="A14" s="651"/>
      <c r="B14" s="657" t="s">
        <v>147</v>
      </c>
      <c r="C14" s="44"/>
      <c r="D14" s="45"/>
      <c r="E14" s="45"/>
      <c r="F14" s="45"/>
      <c r="G14" s="45"/>
    </row>
    <row r="15" spans="1:7" ht="15.75">
      <c r="A15" s="651"/>
      <c r="B15" s="657" t="s">
        <v>94</v>
      </c>
      <c r="C15" s="44" t="s">
        <v>90</v>
      </c>
      <c r="D15" s="47"/>
      <c r="E15" s="47"/>
      <c r="F15" s="47"/>
      <c r="G15" s="47">
        <v>584172.74</v>
      </c>
    </row>
    <row r="16" spans="1:7" ht="15.75">
      <c r="A16" s="651"/>
      <c r="B16" s="657" t="s">
        <v>95</v>
      </c>
      <c r="C16" s="44" t="s">
        <v>92</v>
      </c>
      <c r="D16" s="47"/>
      <c r="E16" s="47"/>
      <c r="F16" s="47"/>
      <c r="G16" s="47">
        <v>73.06</v>
      </c>
    </row>
    <row r="17" spans="1:7" ht="16.5" thickBot="1">
      <c r="A17" s="658"/>
      <c r="B17" s="659" t="s">
        <v>96</v>
      </c>
      <c r="C17" s="50" t="s">
        <v>92</v>
      </c>
      <c r="D17" s="55"/>
      <c r="E17" s="55"/>
      <c r="F17" s="55"/>
      <c r="G17" s="55">
        <f>1.1131*1000</f>
        <v>1113.1</v>
      </c>
    </row>
    <row r="18" spans="1:9" ht="21" hidden="1" thickBot="1">
      <c r="A18" s="707" t="s">
        <v>394</v>
      </c>
      <c r="B18" s="708"/>
      <c r="C18" s="708"/>
      <c r="D18" s="708"/>
      <c r="E18" s="708"/>
      <c r="F18" s="708"/>
      <c r="G18" s="708"/>
      <c r="H18" s="708"/>
      <c r="I18" s="709"/>
    </row>
    <row r="19" spans="1:9" ht="15.75" hidden="1">
      <c r="A19" s="742" t="s">
        <v>53</v>
      </c>
      <c r="B19" s="745" t="s">
        <v>0</v>
      </c>
      <c r="C19" s="745" t="s">
        <v>83</v>
      </c>
      <c r="D19" s="745" t="s">
        <v>84</v>
      </c>
      <c r="E19" s="745"/>
      <c r="F19" s="745" t="s">
        <v>85</v>
      </c>
      <c r="G19" s="745"/>
      <c r="H19" s="745" t="s">
        <v>86</v>
      </c>
      <c r="I19" s="750"/>
    </row>
    <row r="20" spans="1:9" ht="15.75" hidden="1">
      <c r="A20" s="742"/>
      <c r="B20" s="745"/>
      <c r="C20" s="745"/>
      <c r="D20" s="747">
        <v>2015</v>
      </c>
      <c r="E20" s="748"/>
      <c r="F20" s="747">
        <v>2016</v>
      </c>
      <c r="G20" s="748"/>
      <c r="H20" s="747">
        <v>2017</v>
      </c>
      <c r="I20" s="749"/>
    </row>
    <row r="21" spans="1:9" ht="15.75" hidden="1">
      <c r="A21" s="743"/>
      <c r="B21" s="740"/>
      <c r="C21" s="740"/>
      <c r="D21" s="59" t="s">
        <v>145</v>
      </c>
      <c r="E21" s="59" t="s">
        <v>146</v>
      </c>
      <c r="F21" s="59" t="s">
        <v>145</v>
      </c>
      <c r="G21" s="59" t="s">
        <v>146</v>
      </c>
      <c r="H21" s="59" t="s">
        <v>145</v>
      </c>
      <c r="I21" s="60" t="s">
        <v>146</v>
      </c>
    </row>
    <row r="22" spans="1:9" ht="15.75" hidden="1">
      <c r="A22" s="42" t="s">
        <v>2</v>
      </c>
      <c r="B22" s="43" t="s">
        <v>87</v>
      </c>
      <c r="C22" s="44"/>
      <c r="D22" s="45"/>
      <c r="E22" s="45"/>
      <c r="F22" s="45"/>
      <c r="G22" s="45"/>
      <c r="H22" s="45"/>
      <c r="I22" s="46"/>
    </row>
    <row r="23" spans="1:9" ht="15.75" hidden="1">
      <c r="A23" s="61" t="s">
        <v>4</v>
      </c>
      <c r="B23" s="62" t="s">
        <v>88</v>
      </c>
      <c r="C23" s="63"/>
      <c r="D23" s="64"/>
      <c r="E23" s="64"/>
      <c r="F23" s="64"/>
      <c r="G23" s="64"/>
      <c r="H23" s="64"/>
      <c r="I23" s="65"/>
    </row>
    <row r="24" spans="1:9" ht="78.75" hidden="1">
      <c r="A24" s="61"/>
      <c r="B24" s="62" t="s">
        <v>89</v>
      </c>
      <c r="C24" s="63" t="s">
        <v>90</v>
      </c>
      <c r="D24" s="64"/>
      <c r="E24" s="64"/>
      <c r="F24" s="64"/>
      <c r="G24" s="64"/>
      <c r="H24" s="64"/>
      <c r="I24" s="65"/>
    </row>
    <row r="25" spans="1:9" ht="94.5" hidden="1">
      <c r="A25" s="61"/>
      <c r="B25" s="62" t="s">
        <v>91</v>
      </c>
      <c r="C25" s="63" t="s">
        <v>92</v>
      </c>
      <c r="D25" s="64"/>
      <c r="E25" s="64"/>
      <c r="F25" s="64"/>
      <c r="G25" s="64"/>
      <c r="H25" s="64"/>
      <c r="I25" s="65"/>
    </row>
    <row r="26" spans="1:9" ht="15.75" hidden="1">
      <c r="A26" s="42" t="s">
        <v>7</v>
      </c>
      <c r="B26" s="43" t="s">
        <v>93</v>
      </c>
      <c r="C26" s="101"/>
      <c r="D26" s="45"/>
      <c r="E26" s="45"/>
      <c r="F26" s="45"/>
      <c r="G26" s="45"/>
      <c r="H26" s="45"/>
      <c r="I26" s="46"/>
    </row>
    <row r="27" spans="1:9" ht="31.5" hidden="1">
      <c r="A27" s="42"/>
      <c r="B27" s="43" t="s">
        <v>395</v>
      </c>
      <c r="C27" s="101"/>
      <c r="D27" s="45"/>
      <c r="E27" s="45"/>
      <c r="F27" s="45"/>
      <c r="G27" s="45"/>
      <c r="H27" s="45"/>
      <c r="I27" s="46"/>
    </row>
    <row r="28" spans="1:9" ht="15.75" hidden="1">
      <c r="A28" s="42"/>
      <c r="B28" s="43" t="s">
        <v>147</v>
      </c>
      <c r="C28" s="101"/>
      <c r="D28" s="45"/>
      <c r="E28" s="45"/>
      <c r="F28" s="45"/>
      <c r="G28" s="45"/>
      <c r="H28" s="45"/>
      <c r="I28" s="46"/>
    </row>
    <row r="29" spans="1:9" ht="15.75" hidden="1">
      <c r="A29" s="42"/>
      <c r="B29" s="43" t="s">
        <v>94</v>
      </c>
      <c r="C29" s="59" t="s">
        <v>90</v>
      </c>
      <c r="D29" s="47"/>
      <c r="E29" s="47"/>
      <c r="F29" s="47"/>
      <c r="G29" s="47"/>
      <c r="H29" s="307">
        <v>2679601.5667440207</v>
      </c>
      <c r="I29" s="307">
        <v>2844127.311148771</v>
      </c>
    </row>
    <row r="30" spans="1:9" ht="15.75" hidden="1">
      <c r="A30" s="42"/>
      <c r="B30" s="43" t="s">
        <v>95</v>
      </c>
      <c r="C30" s="101" t="s">
        <v>92</v>
      </c>
      <c r="D30" s="47"/>
      <c r="E30" s="47"/>
      <c r="F30" s="47"/>
      <c r="G30" s="47"/>
      <c r="H30" s="307">
        <v>104.09389783413745</v>
      </c>
      <c r="I30" s="307">
        <v>104.09389783413745</v>
      </c>
    </row>
    <row r="31" spans="1:9" ht="15.75" hidden="1">
      <c r="A31" s="42"/>
      <c r="B31" s="43" t="s">
        <v>96</v>
      </c>
      <c r="C31" s="101" t="s">
        <v>92</v>
      </c>
      <c r="D31" s="47"/>
      <c r="E31" s="47"/>
      <c r="F31" s="47"/>
      <c r="G31" s="47"/>
      <c r="H31" s="307">
        <v>4735.567105818367</v>
      </c>
      <c r="I31" s="307">
        <v>5019.936463819658</v>
      </c>
    </row>
    <row r="32" spans="1:9" ht="47.25" hidden="1">
      <c r="A32" s="42"/>
      <c r="B32" s="43" t="s">
        <v>396</v>
      </c>
      <c r="C32" s="101"/>
      <c r="D32" s="45"/>
      <c r="E32" s="45"/>
      <c r="F32" s="45"/>
      <c r="G32" s="45"/>
      <c r="H32" s="102"/>
      <c r="I32" s="103"/>
    </row>
    <row r="33" spans="1:9" ht="15.75" hidden="1">
      <c r="A33" s="42"/>
      <c r="B33" s="43" t="s">
        <v>147</v>
      </c>
      <c r="C33" s="101"/>
      <c r="D33" s="45"/>
      <c r="E33" s="45"/>
      <c r="F33" s="45"/>
      <c r="G33" s="45"/>
      <c r="H33" s="102"/>
      <c r="I33" s="103"/>
    </row>
    <row r="34" spans="1:9" ht="15.75" hidden="1">
      <c r="A34" s="42"/>
      <c r="B34" s="43" t="s">
        <v>94</v>
      </c>
      <c r="C34" s="59" t="s">
        <v>90</v>
      </c>
      <c r="D34" s="47">
        <v>71929.58</v>
      </c>
      <c r="E34" s="47">
        <v>95794.76</v>
      </c>
      <c r="F34" s="47"/>
      <c r="G34" s="47"/>
      <c r="H34" s="307">
        <v>2679601.5667440207</v>
      </c>
      <c r="I34" s="307">
        <v>3827693.6525120256</v>
      </c>
    </row>
    <row r="35" spans="1:9" ht="15.75" hidden="1">
      <c r="A35" s="42"/>
      <c r="B35" s="43" t="s">
        <v>95</v>
      </c>
      <c r="C35" s="101" t="s">
        <v>92</v>
      </c>
      <c r="D35" s="47">
        <v>3.54</v>
      </c>
      <c r="E35" s="47">
        <v>3.47</v>
      </c>
      <c r="F35" s="47"/>
      <c r="G35" s="47"/>
      <c r="H35" s="307">
        <v>104.09389783413745</v>
      </c>
      <c r="I35" s="307"/>
    </row>
    <row r="36" spans="1:9" ht="15.75" hidden="1">
      <c r="A36" s="42"/>
      <c r="B36" s="43" t="s">
        <v>96</v>
      </c>
      <c r="C36" s="101" t="s">
        <v>92</v>
      </c>
      <c r="D36" s="47">
        <v>104.58</v>
      </c>
      <c r="E36" s="47">
        <v>156.59</v>
      </c>
      <c r="F36" s="47"/>
      <c r="G36" s="47"/>
      <c r="H36" s="307">
        <v>4735.567105818367</v>
      </c>
      <c r="I36" s="307">
        <v>7009.533414449995</v>
      </c>
    </row>
    <row r="37" spans="1:9" ht="47.25" hidden="1">
      <c r="A37" s="42"/>
      <c r="B37" s="43" t="s">
        <v>397</v>
      </c>
      <c r="C37" s="101"/>
      <c r="D37" s="45"/>
      <c r="E37" s="45"/>
      <c r="F37" s="45"/>
      <c r="G37" s="45"/>
      <c r="H37" s="102"/>
      <c r="I37" s="103"/>
    </row>
    <row r="38" spans="1:9" ht="15.75" hidden="1">
      <c r="A38" s="42"/>
      <c r="B38" s="43" t="s">
        <v>147</v>
      </c>
      <c r="C38" s="101"/>
      <c r="D38" s="45"/>
      <c r="E38" s="45"/>
      <c r="F38" s="45"/>
      <c r="G38" s="45"/>
      <c r="H38" s="102"/>
      <c r="I38" s="103"/>
    </row>
    <row r="39" spans="1:9" ht="15.75" hidden="1">
      <c r="A39" s="42"/>
      <c r="B39" s="43" t="s">
        <v>94</v>
      </c>
      <c r="C39" s="59" t="s">
        <v>90</v>
      </c>
      <c r="D39" s="47"/>
      <c r="E39" s="47"/>
      <c r="F39" s="47"/>
      <c r="G39" s="47"/>
      <c r="H39" s="307"/>
      <c r="I39" s="307"/>
    </row>
    <row r="40" spans="1:9" ht="15.75" hidden="1">
      <c r="A40" s="42"/>
      <c r="B40" s="43" t="s">
        <v>95</v>
      </c>
      <c r="C40" s="101" t="s">
        <v>92</v>
      </c>
      <c r="D40" s="47"/>
      <c r="E40" s="47"/>
      <c r="F40" s="47"/>
      <c r="G40" s="47"/>
      <c r="H40" s="307"/>
      <c r="I40" s="307">
        <v>114.827972467704</v>
      </c>
    </row>
    <row r="41" spans="1:9" ht="15.75" hidden="1">
      <c r="A41" s="175"/>
      <c r="B41" s="43" t="s">
        <v>96</v>
      </c>
      <c r="C41" s="101" t="s">
        <v>92</v>
      </c>
      <c r="D41" s="47"/>
      <c r="E41" s="47"/>
      <c r="F41" s="47"/>
      <c r="G41" s="47"/>
      <c r="H41" s="307"/>
      <c r="I41" s="307">
        <v>114.827972467704</v>
      </c>
    </row>
    <row r="42" spans="1:9" ht="21" hidden="1" thickBot="1">
      <c r="A42" s="704" t="s">
        <v>286</v>
      </c>
      <c r="B42" s="705"/>
      <c r="C42" s="705"/>
      <c r="D42" s="705"/>
      <c r="E42" s="705"/>
      <c r="F42" s="705"/>
      <c r="G42" s="705"/>
      <c r="H42" s="705"/>
      <c r="I42" s="706"/>
    </row>
    <row r="43" spans="1:9" ht="21" hidden="1" thickBot="1">
      <c r="A43" s="707" t="s">
        <v>287</v>
      </c>
      <c r="B43" s="708"/>
      <c r="C43" s="708"/>
      <c r="D43" s="708"/>
      <c r="E43" s="708"/>
      <c r="F43" s="708"/>
      <c r="G43" s="708"/>
      <c r="H43" s="708"/>
      <c r="I43" s="709"/>
    </row>
    <row r="44" spans="1:9" ht="15.75" hidden="1">
      <c r="A44" s="741" t="s">
        <v>53</v>
      </c>
      <c r="B44" s="744" t="s">
        <v>0</v>
      </c>
      <c r="C44" s="744" t="s">
        <v>83</v>
      </c>
      <c r="D44" s="744" t="s">
        <v>84</v>
      </c>
      <c r="E44" s="744"/>
      <c r="F44" s="744" t="s">
        <v>85</v>
      </c>
      <c r="G44" s="744"/>
      <c r="H44" s="744" t="s">
        <v>86</v>
      </c>
      <c r="I44" s="746"/>
    </row>
    <row r="45" spans="1:9" ht="15.75" hidden="1">
      <c r="A45" s="742"/>
      <c r="B45" s="745"/>
      <c r="C45" s="745"/>
      <c r="D45" s="747">
        <v>2015</v>
      </c>
      <c r="E45" s="748"/>
      <c r="F45" s="747">
        <v>2016</v>
      </c>
      <c r="G45" s="748"/>
      <c r="H45" s="747">
        <v>2017</v>
      </c>
      <c r="I45" s="749"/>
    </row>
    <row r="46" spans="1:9" ht="15.75" hidden="1">
      <c r="A46" s="743"/>
      <c r="B46" s="740"/>
      <c r="C46" s="740"/>
      <c r="D46" s="59" t="s">
        <v>145</v>
      </c>
      <c r="E46" s="59" t="s">
        <v>146</v>
      </c>
      <c r="F46" s="59" t="s">
        <v>145</v>
      </c>
      <c r="G46" s="59" t="s">
        <v>146</v>
      </c>
      <c r="H46" s="59" t="s">
        <v>145</v>
      </c>
      <c r="I46" s="60" t="s">
        <v>146</v>
      </c>
    </row>
    <row r="47" spans="1:9" ht="15.75" hidden="1">
      <c r="A47" s="42" t="s">
        <v>2</v>
      </c>
      <c r="B47" s="43" t="s">
        <v>87</v>
      </c>
      <c r="C47" s="44"/>
      <c r="D47" s="45"/>
      <c r="E47" s="45"/>
      <c r="F47" s="45"/>
      <c r="G47" s="45"/>
      <c r="H47" s="45"/>
      <c r="I47" s="46"/>
    </row>
    <row r="48" spans="1:9" ht="15.75" hidden="1">
      <c r="A48" s="61" t="s">
        <v>4</v>
      </c>
      <c r="B48" s="62" t="s">
        <v>88</v>
      </c>
      <c r="C48" s="63"/>
      <c r="D48" s="64"/>
      <c r="E48" s="64"/>
      <c r="F48" s="64"/>
      <c r="G48" s="64"/>
      <c r="H48" s="64"/>
      <c r="I48" s="65"/>
    </row>
    <row r="49" spans="1:9" ht="78.75" hidden="1">
      <c r="A49" s="61"/>
      <c r="B49" s="62" t="s">
        <v>89</v>
      </c>
      <c r="C49" s="63" t="s">
        <v>90</v>
      </c>
      <c r="D49" s="64"/>
      <c r="E49" s="64"/>
      <c r="F49" s="64"/>
      <c r="G49" s="64"/>
      <c r="H49" s="64"/>
      <c r="I49" s="65"/>
    </row>
    <row r="50" spans="1:9" ht="94.5" hidden="1">
      <c r="A50" s="61"/>
      <c r="B50" s="62" t="s">
        <v>91</v>
      </c>
      <c r="C50" s="63" t="s">
        <v>92</v>
      </c>
      <c r="D50" s="64"/>
      <c r="E50" s="64"/>
      <c r="F50" s="64"/>
      <c r="G50" s="64"/>
      <c r="H50" s="64"/>
      <c r="I50" s="65"/>
    </row>
    <row r="51" spans="1:9" ht="15.75" hidden="1">
      <c r="A51" s="42" t="s">
        <v>7</v>
      </c>
      <c r="B51" s="43" t="s">
        <v>304</v>
      </c>
      <c r="C51" s="44"/>
      <c r="D51" s="45"/>
      <c r="E51" s="45"/>
      <c r="F51" s="45"/>
      <c r="G51" s="45"/>
      <c r="H51" s="45"/>
      <c r="I51" s="46"/>
    </row>
    <row r="52" spans="1:9" ht="15.75" hidden="1">
      <c r="A52" s="42"/>
      <c r="B52" s="43" t="s">
        <v>147</v>
      </c>
      <c r="C52" s="44"/>
      <c r="D52" s="45"/>
      <c r="E52" s="45"/>
      <c r="F52" s="45"/>
      <c r="G52" s="45"/>
      <c r="H52" s="45"/>
      <c r="I52" s="46"/>
    </row>
    <row r="53" spans="1:9" ht="15.75" hidden="1">
      <c r="A53" s="42"/>
      <c r="B53" s="43" t="s">
        <v>94</v>
      </c>
      <c r="C53" s="44" t="s">
        <v>90</v>
      </c>
      <c r="D53" s="47">
        <v>217215.98</v>
      </c>
      <c r="E53" s="47">
        <v>217215.98</v>
      </c>
      <c r="F53" s="47">
        <v>455303.38</v>
      </c>
      <c r="G53" s="47">
        <v>455303.38</v>
      </c>
      <c r="H53" s="47">
        <v>1149020.5835851128</v>
      </c>
      <c r="I53" s="51">
        <v>1149020.5835851128</v>
      </c>
    </row>
    <row r="54" spans="1:9" ht="15.75" hidden="1">
      <c r="A54" s="42"/>
      <c r="B54" s="43" t="s">
        <v>95</v>
      </c>
      <c r="C54" s="44" t="s">
        <v>92</v>
      </c>
      <c r="D54" s="47">
        <v>2.19</v>
      </c>
      <c r="E54" s="47">
        <v>2.19</v>
      </c>
      <c r="F54" s="47">
        <v>3.88</v>
      </c>
      <c r="G54" s="47">
        <v>3.88</v>
      </c>
      <c r="H54" s="47">
        <v>159.8989844493812</v>
      </c>
      <c r="I54" s="51">
        <v>159.8989844493812</v>
      </c>
    </row>
    <row r="55" spans="1:9" ht="15.75" hidden="1">
      <c r="A55" s="42"/>
      <c r="B55" s="43" t="s">
        <v>96</v>
      </c>
      <c r="C55" s="44" t="s">
        <v>92</v>
      </c>
      <c r="D55" s="47">
        <v>329.74</v>
      </c>
      <c r="E55" s="47">
        <v>329.74</v>
      </c>
      <c r="F55" s="47">
        <v>729.47</v>
      </c>
      <c r="G55" s="47">
        <v>729.47</v>
      </c>
      <c r="H55" s="47">
        <v>3633.2270058290314</v>
      </c>
      <c r="I55" s="51">
        <v>3633.2270058290314</v>
      </c>
    </row>
    <row r="56" spans="1:9" ht="15.75" hidden="1">
      <c r="A56" s="42"/>
      <c r="B56" s="43" t="s">
        <v>305</v>
      </c>
      <c r="C56" s="44"/>
      <c r="D56" s="47"/>
      <c r="E56" s="47"/>
      <c r="F56" s="47"/>
      <c r="G56" s="47"/>
      <c r="H56" s="47"/>
      <c r="I56" s="51"/>
    </row>
    <row r="57" spans="1:9" ht="15.75" hidden="1">
      <c r="A57" s="42"/>
      <c r="B57" s="43" t="s">
        <v>147</v>
      </c>
      <c r="C57" s="44"/>
      <c r="D57" s="47"/>
      <c r="E57" s="47"/>
      <c r="F57" s="47"/>
      <c r="G57" s="47"/>
      <c r="H57" s="47"/>
      <c r="I57" s="51"/>
    </row>
    <row r="58" spans="1:9" ht="15.75" hidden="1">
      <c r="A58" s="42"/>
      <c r="B58" s="43" t="s">
        <v>94</v>
      </c>
      <c r="C58" s="44" t="s">
        <v>90</v>
      </c>
      <c r="D58" s="47">
        <v>2506510.81</v>
      </c>
      <c r="E58" s="47">
        <v>2506510.81</v>
      </c>
      <c r="F58" s="47">
        <v>3285617.89</v>
      </c>
      <c r="G58" s="47">
        <v>3285617.89</v>
      </c>
      <c r="H58" s="47"/>
      <c r="I58" s="51"/>
    </row>
    <row r="59" spans="1:9" ht="15.75" hidden="1">
      <c r="A59" s="42"/>
      <c r="B59" s="43" t="s">
        <v>95</v>
      </c>
      <c r="C59" s="44" t="s">
        <v>92</v>
      </c>
      <c r="D59" s="47">
        <v>23.03</v>
      </c>
      <c r="E59" s="47">
        <v>23.03</v>
      </c>
      <c r="F59" s="47">
        <v>24.17</v>
      </c>
      <c r="G59" s="47">
        <v>24.17</v>
      </c>
      <c r="H59" s="47"/>
      <c r="I59" s="51"/>
    </row>
    <row r="60" spans="1:9" ht="16.5" hidden="1" thickBot="1">
      <c r="A60" s="48"/>
      <c r="B60" s="49" t="s">
        <v>96</v>
      </c>
      <c r="C60" s="50" t="s">
        <v>92</v>
      </c>
      <c r="D60" s="55">
        <v>3475.54</v>
      </c>
      <c r="E60" s="55">
        <v>3475.54</v>
      </c>
      <c r="F60" s="55">
        <v>4534.1</v>
      </c>
      <c r="G60" s="55">
        <v>4534.1</v>
      </c>
      <c r="H60" s="55"/>
      <c r="I60" s="56"/>
    </row>
    <row r="61" spans="1:9" ht="21" hidden="1" thickBot="1">
      <c r="A61" s="751" t="s">
        <v>290</v>
      </c>
      <c r="B61" s="752"/>
      <c r="C61" s="752"/>
      <c r="D61" s="752"/>
      <c r="E61" s="752"/>
      <c r="F61" s="752"/>
      <c r="G61" s="752"/>
      <c r="H61" s="752"/>
      <c r="I61" s="753"/>
    </row>
    <row r="62" spans="1:9" ht="15.75" hidden="1">
      <c r="A62" s="742" t="s">
        <v>53</v>
      </c>
      <c r="B62" s="745" t="s">
        <v>0</v>
      </c>
      <c r="C62" s="745" t="s">
        <v>83</v>
      </c>
      <c r="D62" s="745" t="s">
        <v>84</v>
      </c>
      <c r="E62" s="745"/>
      <c r="F62" s="745" t="s">
        <v>85</v>
      </c>
      <c r="G62" s="745"/>
      <c r="H62" s="745" t="s">
        <v>86</v>
      </c>
      <c r="I62" s="750"/>
    </row>
    <row r="63" spans="1:9" ht="15.75" hidden="1">
      <c r="A63" s="742"/>
      <c r="B63" s="745"/>
      <c r="C63" s="745"/>
      <c r="D63" s="747">
        <v>2015</v>
      </c>
      <c r="E63" s="748"/>
      <c r="F63" s="747">
        <v>2016</v>
      </c>
      <c r="G63" s="748"/>
      <c r="H63" s="747">
        <v>2017</v>
      </c>
      <c r="I63" s="749"/>
    </row>
    <row r="64" spans="1:9" ht="15.75" hidden="1">
      <c r="A64" s="743"/>
      <c r="B64" s="740"/>
      <c r="C64" s="740"/>
      <c r="D64" s="59" t="s">
        <v>145</v>
      </c>
      <c r="E64" s="59" t="s">
        <v>146</v>
      </c>
      <c r="F64" s="59" t="s">
        <v>145</v>
      </c>
      <c r="G64" s="59" t="s">
        <v>146</v>
      </c>
      <c r="H64" s="59" t="s">
        <v>145</v>
      </c>
      <c r="I64" s="60" t="s">
        <v>146</v>
      </c>
    </row>
    <row r="65" spans="1:9" ht="15.75" hidden="1">
      <c r="A65" s="42" t="s">
        <v>2</v>
      </c>
      <c r="B65" s="43" t="s">
        <v>87</v>
      </c>
      <c r="C65" s="44"/>
      <c r="D65" s="45"/>
      <c r="E65" s="45"/>
      <c r="F65" s="45"/>
      <c r="G65" s="45"/>
      <c r="H65" s="45"/>
      <c r="I65" s="46"/>
    </row>
    <row r="66" spans="1:9" ht="15.75" hidden="1">
      <c r="A66" s="61" t="s">
        <v>4</v>
      </c>
      <c r="B66" s="62" t="s">
        <v>88</v>
      </c>
      <c r="C66" s="63"/>
      <c r="D66" s="64"/>
      <c r="E66" s="64"/>
      <c r="F66" s="64"/>
      <c r="G66" s="64"/>
      <c r="H66" s="64"/>
      <c r="I66" s="65"/>
    </row>
    <row r="67" spans="1:9" ht="78.75" hidden="1">
      <c r="A67" s="61"/>
      <c r="B67" s="62" t="s">
        <v>89</v>
      </c>
      <c r="C67" s="63" t="s">
        <v>90</v>
      </c>
      <c r="D67" s="64"/>
      <c r="E67" s="64"/>
      <c r="F67" s="64"/>
      <c r="G67" s="64"/>
      <c r="H67" s="64"/>
      <c r="I67" s="65"/>
    </row>
    <row r="68" spans="1:9" ht="94.5" hidden="1">
      <c r="A68" s="61"/>
      <c r="B68" s="62" t="s">
        <v>91</v>
      </c>
      <c r="C68" s="63" t="s">
        <v>92</v>
      </c>
      <c r="D68" s="64"/>
      <c r="E68" s="64"/>
      <c r="F68" s="64"/>
      <c r="G68" s="64"/>
      <c r="H68" s="64"/>
      <c r="I68" s="65"/>
    </row>
    <row r="69" spans="1:9" ht="15.75" hidden="1">
      <c r="A69" s="42" t="s">
        <v>7</v>
      </c>
      <c r="B69" s="43" t="s">
        <v>93</v>
      </c>
      <c r="C69" s="44"/>
      <c r="D69" s="45"/>
      <c r="E69" s="45"/>
      <c r="F69" s="45"/>
      <c r="G69" s="45"/>
      <c r="H69" s="45"/>
      <c r="I69" s="46"/>
    </row>
    <row r="70" spans="1:9" ht="15.75" hidden="1">
      <c r="A70" s="42"/>
      <c r="B70" s="43" t="s">
        <v>147</v>
      </c>
      <c r="C70" s="44"/>
      <c r="D70" s="45"/>
      <c r="E70" s="45"/>
      <c r="F70" s="45"/>
      <c r="G70" s="45"/>
      <c r="H70" s="45"/>
      <c r="I70" s="46"/>
    </row>
    <row r="71" spans="1:9" ht="15.75" hidden="1">
      <c r="A71" s="42"/>
      <c r="B71" s="43" t="s">
        <v>94</v>
      </c>
      <c r="C71" s="44" t="s">
        <v>90</v>
      </c>
      <c r="D71" s="47">
        <v>250915.133</v>
      </c>
      <c r="E71" s="47">
        <v>250915.133</v>
      </c>
      <c r="F71" s="47">
        <v>295324.31</v>
      </c>
      <c r="G71" s="47">
        <v>318292.89</v>
      </c>
      <c r="H71" s="47">
        <v>2013.0756145925652</v>
      </c>
      <c r="I71" s="51">
        <v>2013.0756145925652</v>
      </c>
    </row>
    <row r="72" spans="1:9" ht="15.75" hidden="1">
      <c r="A72" s="42"/>
      <c r="B72" s="43" t="s">
        <v>95</v>
      </c>
      <c r="C72" s="44" t="s">
        <v>92</v>
      </c>
      <c r="D72" s="47">
        <v>51.809</v>
      </c>
      <c r="E72" s="47">
        <v>53.762</v>
      </c>
      <c r="F72" s="47">
        <v>56.36</v>
      </c>
      <c r="G72" s="47">
        <v>57.97</v>
      </c>
      <c r="H72" s="47">
        <v>98.27310682812197</v>
      </c>
      <c r="I72" s="51">
        <v>98.27310682812197</v>
      </c>
    </row>
    <row r="73" spans="1:9" ht="15.75" hidden="1">
      <c r="A73" s="175"/>
      <c r="B73" s="176" t="s">
        <v>96</v>
      </c>
      <c r="C73" s="177" t="s">
        <v>92</v>
      </c>
      <c r="D73" s="178">
        <v>600.39</v>
      </c>
      <c r="E73" s="178">
        <v>602.35</v>
      </c>
      <c r="F73" s="178">
        <v>636.89</v>
      </c>
      <c r="G73" s="178">
        <v>683.85</v>
      </c>
      <c r="H73" s="178">
        <v>4348.409643360928</v>
      </c>
      <c r="I73" s="179">
        <v>4348.409643360928</v>
      </c>
    </row>
    <row r="74" spans="1:9" ht="21" hidden="1" thickBot="1">
      <c r="A74" s="707" t="s">
        <v>340</v>
      </c>
      <c r="B74" s="708"/>
      <c r="C74" s="708"/>
      <c r="D74" s="708"/>
      <c r="E74" s="708"/>
      <c r="F74" s="708"/>
      <c r="G74" s="708"/>
      <c r="H74" s="708"/>
      <c r="I74" s="709"/>
    </row>
    <row r="75" spans="1:9" ht="36.75" customHeight="1" hidden="1">
      <c r="A75" s="824" t="s">
        <v>53</v>
      </c>
      <c r="B75" s="826" t="s">
        <v>0</v>
      </c>
      <c r="C75" s="826" t="s">
        <v>83</v>
      </c>
      <c r="D75" s="771" t="s">
        <v>84</v>
      </c>
      <c r="E75" s="772"/>
      <c r="F75" s="771" t="s">
        <v>85</v>
      </c>
      <c r="G75" s="772"/>
      <c r="H75" s="771" t="s">
        <v>86</v>
      </c>
      <c r="I75" s="773"/>
    </row>
    <row r="76" spans="1:9" ht="15.75" hidden="1">
      <c r="A76" s="825"/>
      <c r="B76" s="827"/>
      <c r="C76" s="827"/>
      <c r="D76" s="747">
        <v>2015</v>
      </c>
      <c r="E76" s="748"/>
      <c r="F76" s="747">
        <v>2016</v>
      </c>
      <c r="G76" s="748"/>
      <c r="H76" s="747">
        <v>2017</v>
      </c>
      <c r="I76" s="749"/>
    </row>
    <row r="77" spans="1:9" ht="15.75" hidden="1">
      <c r="A77" s="742"/>
      <c r="B77" s="745"/>
      <c r="C77" s="745"/>
      <c r="D77" s="59" t="s">
        <v>145</v>
      </c>
      <c r="E77" s="59" t="s">
        <v>146</v>
      </c>
      <c r="F77" s="59" t="s">
        <v>145</v>
      </c>
      <c r="G77" s="59" t="s">
        <v>146</v>
      </c>
      <c r="H77" s="59" t="s">
        <v>145</v>
      </c>
      <c r="I77" s="60" t="s">
        <v>146</v>
      </c>
    </row>
    <row r="78" spans="1:9" ht="15.75" hidden="1">
      <c r="A78" s="42" t="s">
        <v>2</v>
      </c>
      <c r="B78" s="43" t="s">
        <v>87</v>
      </c>
      <c r="C78" s="44"/>
      <c r="D78" s="45"/>
      <c r="E78" s="45"/>
      <c r="F78" s="45"/>
      <c r="G78" s="45"/>
      <c r="H78" s="45"/>
      <c r="I78" s="46"/>
    </row>
    <row r="79" spans="1:9" ht="15.75" hidden="1">
      <c r="A79" s="61" t="s">
        <v>4</v>
      </c>
      <c r="B79" s="62" t="s">
        <v>88</v>
      </c>
      <c r="C79" s="63"/>
      <c r="D79" s="64"/>
      <c r="E79" s="64"/>
      <c r="F79" s="64"/>
      <c r="G79" s="64"/>
      <c r="H79" s="64"/>
      <c r="I79" s="65"/>
    </row>
    <row r="80" spans="1:9" ht="78.75" hidden="1">
      <c r="A80" s="61"/>
      <c r="B80" s="62" t="s">
        <v>89</v>
      </c>
      <c r="C80" s="63" t="s">
        <v>90</v>
      </c>
      <c r="D80" s="64"/>
      <c r="E80" s="64"/>
      <c r="F80" s="64"/>
      <c r="G80" s="64"/>
      <c r="H80" s="64"/>
      <c r="I80" s="65"/>
    </row>
    <row r="81" spans="1:9" ht="94.5" hidden="1">
      <c r="A81" s="61"/>
      <c r="B81" s="62" t="s">
        <v>91</v>
      </c>
      <c r="C81" s="63" t="s">
        <v>92</v>
      </c>
      <c r="D81" s="64"/>
      <c r="E81" s="64"/>
      <c r="F81" s="64"/>
      <c r="G81" s="64"/>
      <c r="H81" s="64"/>
      <c r="I81" s="65"/>
    </row>
    <row r="82" spans="1:9" ht="15.75" hidden="1">
      <c r="A82" s="42" t="s">
        <v>7</v>
      </c>
      <c r="B82" s="43" t="s">
        <v>93</v>
      </c>
      <c r="C82" s="44"/>
      <c r="D82" s="45"/>
      <c r="E82" s="45"/>
      <c r="F82" s="45"/>
      <c r="G82" s="45"/>
      <c r="H82" s="45"/>
      <c r="I82" s="46"/>
    </row>
    <row r="83" spans="1:9" ht="15.75" hidden="1">
      <c r="A83" s="42"/>
      <c r="B83" s="43" t="s">
        <v>147</v>
      </c>
      <c r="C83" s="44"/>
      <c r="D83" s="45"/>
      <c r="E83" s="45"/>
      <c r="F83" s="45"/>
      <c r="G83" s="45"/>
      <c r="H83" s="45"/>
      <c r="I83" s="46"/>
    </row>
    <row r="84" spans="1:9" ht="15.75" hidden="1">
      <c r="A84" s="42"/>
      <c r="B84" s="43" t="s">
        <v>94</v>
      </c>
      <c r="C84" s="44" t="s">
        <v>90</v>
      </c>
      <c r="D84" s="47">
        <v>250915.133</v>
      </c>
      <c r="E84" s="47">
        <v>250915.133</v>
      </c>
      <c r="F84" s="47">
        <v>295324.31</v>
      </c>
      <c r="G84" s="47">
        <v>318292.89</v>
      </c>
      <c r="H84" s="47">
        <v>1232.0741038577723</v>
      </c>
      <c r="I84" s="51">
        <v>1232.0741038577723</v>
      </c>
    </row>
    <row r="85" spans="1:9" ht="15.75" hidden="1">
      <c r="A85" s="42"/>
      <c r="B85" s="43" t="s">
        <v>95</v>
      </c>
      <c r="C85" s="44" t="s">
        <v>92</v>
      </c>
      <c r="D85" s="47">
        <v>51.809</v>
      </c>
      <c r="E85" s="47">
        <v>53.762</v>
      </c>
      <c r="F85" s="47">
        <v>56.36</v>
      </c>
      <c r="G85" s="47">
        <v>57.97</v>
      </c>
      <c r="H85" s="47">
        <v>98.27310682812197</v>
      </c>
      <c r="I85" s="51">
        <v>98.27310682812197</v>
      </c>
    </row>
    <row r="86" spans="1:9" ht="15.75" hidden="1">
      <c r="A86" s="175"/>
      <c r="B86" s="176" t="s">
        <v>96</v>
      </c>
      <c r="C86" s="177" t="s">
        <v>92</v>
      </c>
      <c r="D86" s="178">
        <v>600.39</v>
      </c>
      <c r="E86" s="178">
        <v>602.35</v>
      </c>
      <c r="F86" s="178">
        <v>636.89</v>
      </c>
      <c r="G86" s="178">
        <v>683.85</v>
      </c>
      <c r="H86" s="178">
        <v>2699.5083145685257</v>
      </c>
      <c r="I86" s="179">
        <v>2699.5083145685257</v>
      </c>
    </row>
    <row r="87" spans="1:9" ht="21" hidden="1" thickBot="1">
      <c r="A87" s="707" t="s">
        <v>292</v>
      </c>
      <c r="B87" s="708"/>
      <c r="C87" s="708"/>
      <c r="D87" s="708"/>
      <c r="E87" s="708"/>
      <c r="F87" s="708"/>
      <c r="G87" s="708"/>
      <c r="H87" s="708"/>
      <c r="I87" s="709"/>
    </row>
    <row r="88" spans="1:9" ht="15.75" hidden="1">
      <c r="A88" s="741" t="s">
        <v>53</v>
      </c>
      <c r="B88" s="744" t="s">
        <v>0</v>
      </c>
      <c r="C88" s="744" t="s">
        <v>83</v>
      </c>
      <c r="D88" s="744" t="s">
        <v>84</v>
      </c>
      <c r="E88" s="744"/>
      <c r="F88" s="744" t="s">
        <v>85</v>
      </c>
      <c r="G88" s="744"/>
      <c r="H88" s="744" t="s">
        <v>86</v>
      </c>
      <c r="I88" s="746"/>
    </row>
    <row r="89" spans="1:9" ht="15.75" hidden="1">
      <c r="A89" s="742"/>
      <c r="B89" s="745"/>
      <c r="C89" s="745"/>
      <c r="D89" s="747">
        <v>2015</v>
      </c>
      <c r="E89" s="748"/>
      <c r="F89" s="747">
        <v>2016</v>
      </c>
      <c r="G89" s="748"/>
      <c r="H89" s="747">
        <v>2017</v>
      </c>
      <c r="I89" s="749"/>
    </row>
    <row r="90" spans="1:9" ht="15.75" hidden="1">
      <c r="A90" s="743"/>
      <c r="B90" s="740"/>
      <c r="C90" s="740"/>
      <c r="D90" s="59" t="s">
        <v>145</v>
      </c>
      <c r="E90" s="59" t="s">
        <v>146</v>
      </c>
      <c r="F90" s="59" t="s">
        <v>145</v>
      </c>
      <c r="G90" s="59" t="s">
        <v>146</v>
      </c>
      <c r="H90" s="59" t="s">
        <v>145</v>
      </c>
      <c r="I90" s="60" t="s">
        <v>146</v>
      </c>
    </row>
    <row r="91" spans="1:9" ht="15.75" hidden="1">
      <c r="A91" s="42" t="s">
        <v>2</v>
      </c>
      <c r="B91" s="43" t="s">
        <v>87</v>
      </c>
      <c r="C91" s="44"/>
      <c r="D91" s="45"/>
      <c r="E91" s="45"/>
      <c r="F91" s="45"/>
      <c r="G91" s="45"/>
      <c r="H91" s="45"/>
      <c r="I91" s="46"/>
    </row>
    <row r="92" spans="1:9" ht="15.75" hidden="1">
      <c r="A92" s="61" t="s">
        <v>4</v>
      </c>
      <c r="B92" s="62" t="s">
        <v>88</v>
      </c>
      <c r="C92" s="63"/>
      <c r="D92" s="64"/>
      <c r="E92" s="64"/>
      <c r="F92" s="64"/>
      <c r="G92" s="64"/>
      <c r="H92" s="64"/>
      <c r="I92" s="65"/>
    </row>
    <row r="93" spans="1:9" ht="78.75" hidden="1">
      <c r="A93" s="61"/>
      <c r="B93" s="62" t="s">
        <v>89</v>
      </c>
      <c r="C93" s="63" t="s">
        <v>90</v>
      </c>
      <c r="D93" s="64"/>
      <c r="E93" s="64"/>
      <c r="F93" s="64"/>
      <c r="G93" s="64"/>
      <c r="H93" s="64"/>
      <c r="I93" s="65"/>
    </row>
    <row r="94" spans="1:9" ht="94.5" hidden="1">
      <c r="A94" s="61"/>
      <c r="B94" s="62" t="s">
        <v>91</v>
      </c>
      <c r="C94" s="63" t="s">
        <v>92</v>
      </c>
      <c r="D94" s="64"/>
      <c r="E94" s="64"/>
      <c r="F94" s="64"/>
      <c r="G94" s="64"/>
      <c r="H94" s="64"/>
      <c r="I94" s="65"/>
    </row>
    <row r="95" spans="1:9" ht="15.75" hidden="1">
      <c r="A95" s="42" t="s">
        <v>7</v>
      </c>
      <c r="B95" s="228" t="s">
        <v>307</v>
      </c>
      <c r="C95" s="44"/>
      <c r="D95" s="45"/>
      <c r="E95" s="45"/>
      <c r="F95" s="45"/>
      <c r="G95" s="45"/>
      <c r="H95" s="45"/>
      <c r="I95" s="46"/>
    </row>
    <row r="96" spans="1:9" ht="15.75" hidden="1">
      <c r="A96" s="42"/>
      <c r="B96" s="43" t="s">
        <v>147</v>
      </c>
      <c r="C96" s="44"/>
      <c r="D96" s="45"/>
      <c r="E96" s="45"/>
      <c r="F96" s="45"/>
      <c r="G96" s="45"/>
      <c r="H96" s="45"/>
      <c r="I96" s="46"/>
    </row>
    <row r="97" spans="1:9" ht="15.75" hidden="1">
      <c r="A97" s="42"/>
      <c r="B97" s="43" t="s">
        <v>94</v>
      </c>
      <c r="C97" s="44" t="s">
        <v>90</v>
      </c>
      <c r="D97" s="47"/>
      <c r="E97" s="47"/>
      <c r="F97" s="47">
        <v>200830.07</v>
      </c>
      <c r="G97" s="47">
        <v>200830.07</v>
      </c>
      <c r="H97" s="47">
        <v>1135169.389744723</v>
      </c>
      <c r="I97" s="51">
        <v>1135169.389744723</v>
      </c>
    </row>
    <row r="98" spans="1:9" ht="15.75" hidden="1">
      <c r="A98" s="42"/>
      <c r="B98" s="43" t="s">
        <v>95</v>
      </c>
      <c r="C98" s="44" t="s">
        <v>92</v>
      </c>
      <c r="D98" s="47"/>
      <c r="E98" s="47"/>
      <c r="F98" s="47">
        <v>75.76</v>
      </c>
      <c r="G98" s="47">
        <v>75.65</v>
      </c>
      <c r="H98" s="47">
        <v>81.16805484199733</v>
      </c>
      <c r="I98" s="51">
        <v>81.16805484199733</v>
      </c>
    </row>
    <row r="99" spans="1:9" ht="15.75" hidden="1">
      <c r="A99" s="42"/>
      <c r="B99" s="43" t="s">
        <v>96</v>
      </c>
      <c r="C99" s="44" t="s">
        <v>92</v>
      </c>
      <c r="D99" s="47"/>
      <c r="E99" s="47"/>
      <c r="F99" s="47">
        <v>403.23</v>
      </c>
      <c r="G99" s="47">
        <v>403.12</v>
      </c>
      <c r="H99" s="47">
        <v>2242.2515550762805</v>
      </c>
      <c r="I99" s="51">
        <v>2242.2515550762805</v>
      </c>
    </row>
    <row r="100" spans="1:9" ht="15.75" hidden="1">
      <c r="A100" s="42"/>
      <c r="B100" s="228" t="s">
        <v>398</v>
      </c>
      <c r="C100" s="44"/>
      <c r="D100" s="47"/>
      <c r="E100" s="47"/>
      <c r="F100" s="47"/>
      <c r="G100" s="47"/>
      <c r="H100" s="47"/>
      <c r="I100" s="51"/>
    </row>
    <row r="101" spans="1:9" ht="15.75" hidden="1">
      <c r="A101" s="42"/>
      <c r="B101" s="43" t="s">
        <v>147</v>
      </c>
      <c r="C101" s="44"/>
      <c r="D101" s="47"/>
      <c r="E101" s="47"/>
      <c r="F101" s="47"/>
      <c r="G101" s="47"/>
      <c r="H101" s="47"/>
      <c r="I101" s="51"/>
    </row>
    <row r="102" spans="1:9" ht="15.75" hidden="1">
      <c r="A102" s="42"/>
      <c r="B102" s="43" t="s">
        <v>94</v>
      </c>
      <c r="C102" s="44" t="s">
        <v>90</v>
      </c>
      <c r="D102" s="47">
        <v>19019391.17</v>
      </c>
      <c r="E102" s="47">
        <v>19019391.17</v>
      </c>
      <c r="F102" s="47"/>
      <c r="G102" s="47"/>
      <c r="H102" s="47"/>
      <c r="I102" s="51"/>
    </row>
    <row r="103" spans="1:9" ht="15.75" hidden="1">
      <c r="A103" s="42"/>
      <c r="B103" s="43" t="s">
        <v>95</v>
      </c>
      <c r="C103" s="44" t="s">
        <v>92</v>
      </c>
      <c r="D103" s="47">
        <v>2.63</v>
      </c>
      <c r="E103" s="47">
        <v>2.63</v>
      </c>
      <c r="F103" s="47"/>
      <c r="G103" s="47"/>
      <c r="H103" s="47"/>
      <c r="I103" s="51"/>
    </row>
    <row r="104" spans="1:9" ht="16.5" hidden="1" thickBot="1">
      <c r="A104" s="48"/>
      <c r="B104" s="49" t="s">
        <v>96</v>
      </c>
      <c r="C104" s="50" t="s">
        <v>92</v>
      </c>
      <c r="D104" s="55">
        <v>50025.61</v>
      </c>
      <c r="E104" s="55">
        <v>50025.61</v>
      </c>
      <c r="F104" s="55"/>
      <c r="G104" s="55"/>
      <c r="H104" s="55"/>
      <c r="I104" s="56"/>
    </row>
    <row r="105" spans="1:9" ht="21" hidden="1" thickBot="1">
      <c r="A105" s="707" t="s">
        <v>295</v>
      </c>
      <c r="B105" s="708"/>
      <c r="C105" s="708"/>
      <c r="D105" s="708"/>
      <c r="E105" s="708"/>
      <c r="F105" s="708"/>
      <c r="G105" s="708"/>
      <c r="H105" s="708"/>
      <c r="I105" s="709"/>
    </row>
    <row r="106" spans="1:9" ht="15.75" hidden="1">
      <c r="A106" s="742" t="s">
        <v>53</v>
      </c>
      <c r="B106" s="745" t="s">
        <v>0</v>
      </c>
      <c r="C106" s="745" t="s">
        <v>83</v>
      </c>
      <c r="D106" s="745" t="s">
        <v>84</v>
      </c>
      <c r="E106" s="745"/>
      <c r="F106" s="745" t="s">
        <v>85</v>
      </c>
      <c r="G106" s="745"/>
      <c r="H106" s="745" t="s">
        <v>86</v>
      </c>
      <c r="I106" s="750"/>
    </row>
    <row r="107" spans="1:9" ht="15.75" hidden="1">
      <c r="A107" s="742"/>
      <c r="B107" s="745"/>
      <c r="C107" s="745"/>
      <c r="D107" s="747">
        <v>2015</v>
      </c>
      <c r="E107" s="748"/>
      <c r="F107" s="747">
        <v>2016</v>
      </c>
      <c r="G107" s="748"/>
      <c r="H107" s="747">
        <v>2017</v>
      </c>
      <c r="I107" s="749"/>
    </row>
    <row r="108" spans="1:9" ht="15.75" hidden="1">
      <c r="A108" s="743"/>
      <c r="B108" s="740"/>
      <c r="C108" s="740"/>
      <c r="D108" s="59" t="s">
        <v>145</v>
      </c>
      <c r="E108" s="59" t="s">
        <v>146</v>
      </c>
      <c r="F108" s="59" t="s">
        <v>145</v>
      </c>
      <c r="G108" s="59" t="s">
        <v>146</v>
      </c>
      <c r="H108" s="59" t="s">
        <v>145</v>
      </c>
      <c r="I108" s="60" t="s">
        <v>146</v>
      </c>
    </row>
    <row r="109" spans="1:9" ht="15.75" hidden="1">
      <c r="A109" s="42" t="s">
        <v>2</v>
      </c>
      <c r="B109" s="43" t="s">
        <v>87</v>
      </c>
      <c r="C109" s="44"/>
      <c r="D109" s="45"/>
      <c r="E109" s="45"/>
      <c r="F109" s="45"/>
      <c r="G109" s="45"/>
      <c r="H109" s="388"/>
      <c r="I109" s="324"/>
    </row>
    <row r="110" spans="1:9" ht="15.75" hidden="1">
      <c r="A110" s="61" t="s">
        <v>4</v>
      </c>
      <c r="B110" s="62" t="s">
        <v>88</v>
      </c>
      <c r="C110" s="63"/>
      <c r="D110" s="64"/>
      <c r="E110" s="64"/>
      <c r="F110" s="64"/>
      <c r="G110" s="64"/>
      <c r="H110" s="389"/>
      <c r="I110" s="390"/>
    </row>
    <row r="111" spans="1:9" ht="78.75" hidden="1">
      <c r="A111" s="61"/>
      <c r="B111" s="62" t="s">
        <v>89</v>
      </c>
      <c r="C111" s="63" t="s">
        <v>90</v>
      </c>
      <c r="D111" s="64"/>
      <c r="E111" s="64"/>
      <c r="F111" s="64"/>
      <c r="G111" s="64"/>
      <c r="H111" s="389">
        <v>309440.2402711856</v>
      </c>
      <c r="I111" s="390">
        <v>309440.2402711856</v>
      </c>
    </row>
    <row r="112" spans="1:9" ht="94.5" hidden="1">
      <c r="A112" s="61"/>
      <c r="B112" s="62" t="s">
        <v>91</v>
      </c>
      <c r="C112" s="63" t="s">
        <v>92</v>
      </c>
      <c r="D112" s="64"/>
      <c r="E112" s="64"/>
      <c r="F112" s="64"/>
      <c r="G112" s="64"/>
      <c r="H112" s="389">
        <v>20.948360137546096</v>
      </c>
      <c r="I112" s="390">
        <v>20.948360137546096</v>
      </c>
    </row>
    <row r="113" spans="1:9" ht="15.75" hidden="1">
      <c r="A113" s="42" t="s">
        <v>7</v>
      </c>
      <c r="B113" s="228" t="s">
        <v>308</v>
      </c>
      <c r="C113" s="101"/>
      <c r="D113" s="45"/>
      <c r="E113" s="45"/>
      <c r="F113" s="45"/>
      <c r="G113" s="45"/>
      <c r="H113" s="388"/>
      <c r="I113" s="324"/>
    </row>
    <row r="114" spans="1:9" ht="15.75" hidden="1">
      <c r="A114" s="391"/>
      <c r="B114" s="392" t="s">
        <v>147</v>
      </c>
      <c r="C114" s="393"/>
      <c r="D114" s="47"/>
      <c r="E114" s="47"/>
      <c r="F114" s="47"/>
      <c r="G114" s="47"/>
      <c r="H114" s="47"/>
      <c r="I114" s="51"/>
    </row>
    <row r="115" spans="1:9" ht="15.75" hidden="1">
      <c r="A115" s="391"/>
      <c r="B115" s="392" t="s">
        <v>94</v>
      </c>
      <c r="C115" s="393" t="s">
        <v>90</v>
      </c>
      <c r="D115" s="47">
        <v>139438.64</v>
      </c>
      <c r="E115" s="47">
        <v>139438.64</v>
      </c>
      <c r="F115" s="47">
        <v>139438.64</v>
      </c>
      <c r="G115" s="47">
        <v>287896.89</v>
      </c>
      <c r="H115" s="47">
        <v>309440.2402711856</v>
      </c>
      <c r="I115" s="51">
        <v>309440.2402711856</v>
      </c>
    </row>
    <row r="116" spans="1:9" ht="15.75" hidden="1">
      <c r="A116" s="391"/>
      <c r="B116" s="392" t="s">
        <v>95</v>
      </c>
      <c r="C116" s="393" t="s">
        <v>92</v>
      </c>
      <c r="D116" s="47">
        <v>21.08</v>
      </c>
      <c r="E116" s="47">
        <v>21.08</v>
      </c>
      <c r="F116" s="47">
        <v>21.08</v>
      </c>
      <c r="G116" s="47">
        <v>22.89</v>
      </c>
      <c r="H116" s="47">
        <v>20.948360137546096</v>
      </c>
      <c r="I116" s="51">
        <v>20.948360137546096</v>
      </c>
    </row>
    <row r="117" spans="1:9" ht="15.75" hidden="1">
      <c r="A117" s="394"/>
      <c r="B117" s="395" t="s">
        <v>96</v>
      </c>
      <c r="C117" s="396" t="s">
        <v>92</v>
      </c>
      <c r="D117" s="178">
        <v>204.54</v>
      </c>
      <c r="E117" s="178">
        <v>206.7</v>
      </c>
      <c r="F117" s="178">
        <v>236</v>
      </c>
      <c r="G117" s="178">
        <v>466</v>
      </c>
      <c r="H117" s="47">
        <v>444.56548157936777</v>
      </c>
      <c r="I117" s="179">
        <v>444.56548157936777</v>
      </c>
    </row>
    <row r="118" spans="1:9" ht="15.75" hidden="1">
      <c r="A118" s="42"/>
      <c r="B118" s="228" t="s">
        <v>309</v>
      </c>
      <c r="C118" s="101"/>
      <c r="D118" s="388"/>
      <c r="E118" s="388"/>
      <c r="F118" s="388"/>
      <c r="G118" s="388"/>
      <c r="H118" s="388"/>
      <c r="I118" s="324"/>
    </row>
    <row r="119" spans="1:9" ht="15.75" hidden="1">
      <c r="A119" s="391"/>
      <c r="B119" s="392" t="s">
        <v>147</v>
      </c>
      <c r="C119" s="393"/>
      <c r="D119" s="47"/>
      <c r="E119" s="47"/>
      <c r="F119" s="47"/>
      <c r="G119" s="47"/>
      <c r="H119" s="47"/>
      <c r="I119" s="51"/>
    </row>
    <row r="120" spans="1:9" ht="15.75" hidden="1">
      <c r="A120" s="391"/>
      <c r="B120" s="392" t="s">
        <v>94</v>
      </c>
      <c r="C120" s="393" t="s">
        <v>90</v>
      </c>
      <c r="D120" s="47">
        <v>86105.67</v>
      </c>
      <c r="E120" s="47">
        <v>86105.67</v>
      </c>
      <c r="F120" s="47">
        <v>207333.24</v>
      </c>
      <c r="G120" s="47">
        <v>207333.24</v>
      </c>
      <c r="H120" s="47"/>
      <c r="I120" s="51"/>
    </row>
    <row r="121" spans="1:9" ht="15.75" hidden="1">
      <c r="A121" s="391"/>
      <c r="B121" s="392" t="s">
        <v>95</v>
      </c>
      <c r="C121" s="393" t="s">
        <v>92</v>
      </c>
      <c r="D121" s="47">
        <v>70.61</v>
      </c>
      <c r="E121" s="47">
        <v>70.61</v>
      </c>
      <c r="F121" s="47">
        <v>5.34</v>
      </c>
      <c r="G121" s="47">
        <v>5.34</v>
      </c>
      <c r="H121" s="47"/>
      <c r="I121" s="51"/>
    </row>
    <row r="122" spans="1:9" ht="15.75" hidden="1">
      <c r="A122" s="394"/>
      <c r="B122" s="395" t="s">
        <v>96</v>
      </c>
      <c r="C122" s="396" t="s">
        <v>92</v>
      </c>
      <c r="D122" s="178">
        <v>214.09</v>
      </c>
      <c r="E122" s="178">
        <v>221.63</v>
      </c>
      <c r="F122" s="178">
        <v>324.22</v>
      </c>
      <c r="G122" s="178">
        <v>356.24</v>
      </c>
      <c r="H122" s="178"/>
      <c r="I122" s="179"/>
    </row>
    <row r="123" spans="1:9" ht="15.75" hidden="1">
      <c r="A123" s="42"/>
      <c r="B123" s="228" t="s">
        <v>310</v>
      </c>
      <c r="C123" s="101"/>
      <c r="D123" s="45"/>
      <c r="E123" s="45"/>
      <c r="F123" s="45"/>
      <c r="G123" s="45"/>
      <c r="H123" s="388"/>
      <c r="I123" s="324"/>
    </row>
    <row r="124" spans="1:9" ht="15.75" hidden="1">
      <c r="A124" s="391"/>
      <c r="B124" s="392" t="s">
        <v>147</v>
      </c>
      <c r="C124" s="393"/>
      <c r="D124" s="47"/>
      <c r="E124" s="47"/>
      <c r="F124" s="47"/>
      <c r="G124" s="47"/>
      <c r="H124" s="47"/>
      <c r="I124" s="51"/>
    </row>
    <row r="125" spans="1:9" ht="15.75" hidden="1">
      <c r="A125" s="391"/>
      <c r="B125" s="392" t="s">
        <v>94</v>
      </c>
      <c r="C125" s="393" t="s">
        <v>90</v>
      </c>
      <c r="D125" s="47">
        <v>1156955</v>
      </c>
      <c r="E125" s="47">
        <v>1821035.14</v>
      </c>
      <c r="F125" s="47">
        <v>1394274.82</v>
      </c>
      <c r="G125" s="47">
        <v>1394274.82</v>
      </c>
      <c r="H125" s="47">
        <v>472657.66135696974</v>
      </c>
      <c r="I125" s="51">
        <v>472657.66135696974</v>
      </c>
    </row>
    <row r="126" spans="1:9" ht="15.75" hidden="1">
      <c r="A126" s="391"/>
      <c r="B126" s="392" t="s">
        <v>95</v>
      </c>
      <c r="C126" s="393" t="s">
        <v>92</v>
      </c>
      <c r="D126" s="47">
        <v>482.36</v>
      </c>
      <c r="E126" s="47">
        <v>261.7</v>
      </c>
      <c r="F126" s="47">
        <v>270.29</v>
      </c>
      <c r="G126" s="47">
        <v>270.29</v>
      </c>
      <c r="H126" s="47">
        <v>255.3500489119019</v>
      </c>
      <c r="I126" s="51">
        <v>255.3500489119019</v>
      </c>
    </row>
    <row r="127" spans="1:9" ht="15.75" hidden="1">
      <c r="A127" s="394"/>
      <c r="B127" s="395" t="s">
        <v>96</v>
      </c>
      <c r="C127" s="396" t="s">
        <v>92</v>
      </c>
      <c r="D127" s="178">
        <v>2064.62</v>
      </c>
      <c r="E127" s="178">
        <v>2756.27</v>
      </c>
      <c r="F127" s="178">
        <v>2466.19</v>
      </c>
      <c r="G127" s="178">
        <v>2466.19</v>
      </c>
      <c r="H127" s="47">
        <v>5419.031213921671</v>
      </c>
      <c r="I127" s="179">
        <v>5419.031213921671</v>
      </c>
    </row>
    <row r="128" spans="1:9" ht="15.75" hidden="1">
      <c r="A128" s="42"/>
      <c r="B128" s="228" t="s">
        <v>311</v>
      </c>
      <c r="C128" s="101"/>
      <c r="D128" s="388"/>
      <c r="E128" s="388"/>
      <c r="F128" s="388"/>
      <c r="G128" s="388"/>
      <c r="H128" s="388"/>
      <c r="I128" s="324"/>
    </row>
    <row r="129" spans="1:9" ht="15.75" hidden="1">
      <c r="A129" s="391"/>
      <c r="B129" s="392" t="s">
        <v>147</v>
      </c>
      <c r="C129" s="393"/>
      <c r="D129" s="47"/>
      <c r="E129" s="47"/>
      <c r="F129" s="47"/>
      <c r="G129" s="47"/>
      <c r="H129" s="47"/>
      <c r="I129" s="51"/>
    </row>
    <row r="130" spans="1:9" ht="15.75" hidden="1">
      <c r="A130" s="391"/>
      <c r="B130" s="392" t="s">
        <v>94</v>
      </c>
      <c r="C130" s="393" t="s">
        <v>90</v>
      </c>
      <c r="D130" s="47">
        <v>111970.56379</v>
      </c>
      <c r="E130" s="47">
        <v>111970.56379</v>
      </c>
      <c r="F130" s="47">
        <v>207333.24</v>
      </c>
      <c r="G130" s="47">
        <v>207333.24</v>
      </c>
      <c r="H130" s="47"/>
      <c r="I130" s="51"/>
    </row>
    <row r="131" spans="1:9" ht="15.75" hidden="1">
      <c r="A131" s="391"/>
      <c r="B131" s="392" t="s">
        <v>95</v>
      </c>
      <c r="C131" s="393" t="s">
        <v>92</v>
      </c>
      <c r="D131" s="47">
        <v>25.23336</v>
      </c>
      <c r="E131" s="47">
        <v>25.23336</v>
      </c>
      <c r="F131" s="47">
        <v>5.34</v>
      </c>
      <c r="G131" s="47">
        <v>5.34</v>
      </c>
      <c r="H131" s="47"/>
      <c r="I131" s="51"/>
    </row>
    <row r="132" spans="1:9" ht="15.75" hidden="1">
      <c r="A132" s="394"/>
      <c r="B132" s="395" t="s">
        <v>96</v>
      </c>
      <c r="C132" s="396" t="s">
        <v>92</v>
      </c>
      <c r="D132" s="178">
        <v>178601.78</v>
      </c>
      <c r="E132" s="178">
        <v>177983.61</v>
      </c>
      <c r="F132" s="178">
        <v>344.63</v>
      </c>
      <c r="G132" s="178">
        <v>344.63</v>
      </c>
      <c r="H132" s="178"/>
      <c r="I132" s="179"/>
    </row>
    <row r="133" spans="1:9" ht="21" hidden="1" thickBot="1">
      <c r="A133" s="707" t="s">
        <v>312</v>
      </c>
      <c r="B133" s="708"/>
      <c r="C133" s="708"/>
      <c r="D133" s="708"/>
      <c r="E133" s="708"/>
      <c r="F133" s="708"/>
      <c r="G133" s="708"/>
      <c r="H133" s="708"/>
      <c r="I133" s="709"/>
    </row>
    <row r="134" spans="1:9" ht="15.75" hidden="1">
      <c r="A134" s="742" t="s">
        <v>53</v>
      </c>
      <c r="B134" s="745" t="s">
        <v>0</v>
      </c>
      <c r="C134" s="745" t="s">
        <v>83</v>
      </c>
      <c r="D134" s="745" t="s">
        <v>84</v>
      </c>
      <c r="E134" s="745"/>
      <c r="F134" s="745" t="s">
        <v>85</v>
      </c>
      <c r="G134" s="745"/>
      <c r="H134" s="745" t="s">
        <v>86</v>
      </c>
      <c r="I134" s="750"/>
    </row>
    <row r="135" spans="1:9" ht="15.75" hidden="1">
      <c r="A135" s="742"/>
      <c r="B135" s="745"/>
      <c r="C135" s="745"/>
      <c r="D135" s="747">
        <v>2015</v>
      </c>
      <c r="E135" s="748"/>
      <c r="F135" s="747">
        <v>2016</v>
      </c>
      <c r="G135" s="748"/>
      <c r="H135" s="747">
        <v>2017</v>
      </c>
      <c r="I135" s="749"/>
    </row>
    <row r="136" spans="1:9" ht="15.75" hidden="1">
      <c r="A136" s="743"/>
      <c r="B136" s="740"/>
      <c r="C136" s="740"/>
      <c r="D136" s="59" t="s">
        <v>145</v>
      </c>
      <c r="E136" s="59" t="s">
        <v>146</v>
      </c>
      <c r="F136" s="59" t="s">
        <v>145</v>
      </c>
      <c r="G136" s="59" t="s">
        <v>146</v>
      </c>
      <c r="H136" s="59" t="s">
        <v>145</v>
      </c>
      <c r="I136" s="60" t="s">
        <v>146</v>
      </c>
    </row>
    <row r="137" spans="1:9" ht="15.75" hidden="1">
      <c r="A137" s="42" t="s">
        <v>2</v>
      </c>
      <c r="B137" s="43" t="s">
        <v>87</v>
      </c>
      <c r="C137" s="44"/>
      <c r="D137" s="45"/>
      <c r="E137" s="45"/>
      <c r="F137" s="45"/>
      <c r="G137" s="45"/>
      <c r="H137" s="45"/>
      <c r="I137" s="46"/>
    </row>
    <row r="138" spans="1:9" ht="15.75" hidden="1">
      <c r="A138" s="61" t="s">
        <v>4</v>
      </c>
      <c r="B138" s="62" t="s">
        <v>88</v>
      </c>
      <c r="C138" s="63"/>
      <c r="D138" s="64"/>
      <c r="E138" s="64"/>
      <c r="F138" s="64"/>
      <c r="G138" s="64"/>
      <c r="H138" s="64"/>
      <c r="I138" s="65"/>
    </row>
    <row r="139" spans="1:9" ht="78.75" hidden="1">
      <c r="A139" s="61"/>
      <c r="B139" s="62" t="s">
        <v>89</v>
      </c>
      <c r="C139" s="63" t="s">
        <v>90</v>
      </c>
      <c r="D139" s="64"/>
      <c r="E139" s="64"/>
      <c r="F139" s="64"/>
      <c r="G139" s="64"/>
      <c r="H139" s="64"/>
      <c r="I139" s="65"/>
    </row>
    <row r="140" spans="1:9" ht="94.5" hidden="1">
      <c r="A140" s="61"/>
      <c r="B140" s="62" t="s">
        <v>91</v>
      </c>
      <c r="C140" s="63" t="s">
        <v>92</v>
      </c>
      <c r="D140" s="64"/>
      <c r="E140" s="64"/>
      <c r="F140" s="64"/>
      <c r="G140" s="64"/>
      <c r="H140" s="64"/>
      <c r="I140" s="65"/>
    </row>
    <row r="141" spans="1:9" ht="15.75" hidden="1">
      <c r="A141" s="42" t="s">
        <v>7</v>
      </c>
      <c r="B141" s="228" t="s">
        <v>313</v>
      </c>
      <c r="C141" s="101"/>
      <c r="D141" s="45"/>
      <c r="E141" s="45"/>
      <c r="F141" s="45"/>
      <c r="G141" s="45"/>
      <c r="H141" s="45"/>
      <c r="I141" s="46"/>
    </row>
    <row r="142" spans="1:9" ht="15.75" hidden="1">
      <c r="A142" s="391"/>
      <c r="B142" s="392" t="s">
        <v>147</v>
      </c>
      <c r="C142" s="393"/>
      <c r="D142" s="47"/>
      <c r="E142" s="47"/>
      <c r="F142" s="47"/>
      <c r="G142" s="47"/>
      <c r="H142" s="47"/>
      <c r="I142" s="51"/>
    </row>
    <row r="143" spans="1:9" ht="15.75" hidden="1">
      <c r="A143" s="391"/>
      <c r="B143" s="392" t="s">
        <v>94</v>
      </c>
      <c r="C143" s="393" t="s">
        <v>90</v>
      </c>
      <c r="D143" s="47">
        <v>266326.28</v>
      </c>
      <c r="E143" s="47">
        <v>266326.28</v>
      </c>
      <c r="F143" s="47">
        <v>542261.07</v>
      </c>
      <c r="G143" s="47">
        <v>542261.07</v>
      </c>
      <c r="H143" s="47">
        <v>1300713.1548149416</v>
      </c>
      <c r="I143" s="51">
        <v>1300713.1548149416</v>
      </c>
    </row>
    <row r="144" spans="1:9" ht="15.75" hidden="1">
      <c r="A144" s="391"/>
      <c r="B144" s="392" t="s">
        <v>95</v>
      </c>
      <c r="C144" s="393" t="s">
        <v>92</v>
      </c>
      <c r="D144" s="47">
        <v>42.5</v>
      </c>
      <c r="E144" s="47">
        <v>42.5</v>
      </c>
      <c r="F144" s="47">
        <v>45.51</v>
      </c>
      <c r="G144" s="47">
        <v>45.51</v>
      </c>
      <c r="H144" s="47">
        <v>146.71015785434255</v>
      </c>
      <c r="I144" s="51">
        <v>146.71015785434255</v>
      </c>
    </row>
    <row r="145" spans="1:9" ht="15.75" hidden="1">
      <c r="A145" s="394"/>
      <c r="B145" s="395" t="s">
        <v>96</v>
      </c>
      <c r="C145" s="396" t="s">
        <v>92</v>
      </c>
      <c r="D145" s="178">
        <v>909.94</v>
      </c>
      <c r="E145" s="178">
        <v>909.94</v>
      </c>
      <c r="F145" s="178">
        <v>786.74</v>
      </c>
      <c r="G145" s="178">
        <v>786.74</v>
      </c>
      <c r="H145" s="178">
        <v>1624.713572585254</v>
      </c>
      <c r="I145" s="51">
        <v>1624.713572585254</v>
      </c>
    </row>
    <row r="146" spans="1:9" ht="15.75" hidden="1">
      <c r="A146" s="42"/>
      <c r="B146" s="228" t="s">
        <v>314</v>
      </c>
      <c r="C146" s="101"/>
      <c r="D146" s="388"/>
      <c r="E146" s="388"/>
      <c r="F146" s="388"/>
      <c r="G146" s="388"/>
      <c r="H146" s="388"/>
      <c r="I146" s="324"/>
    </row>
    <row r="147" spans="1:9" ht="15.75" hidden="1">
      <c r="A147" s="391"/>
      <c r="B147" s="392" t="s">
        <v>147</v>
      </c>
      <c r="C147" s="393"/>
      <c r="D147" s="47"/>
      <c r="E147" s="47"/>
      <c r="F147" s="47"/>
      <c r="G147" s="47"/>
      <c r="H147" s="47"/>
      <c r="I147" s="51"/>
    </row>
    <row r="148" spans="1:9" ht="15.75" hidden="1">
      <c r="A148" s="391"/>
      <c r="B148" s="392" t="s">
        <v>94</v>
      </c>
      <c r="C148" s="393" t="s">
        <v>90</v>
      </c>
      <c r="D148" s="47">
        <v>266326.28</v>
      </c>
      <c r="E148" s="47">
        <v>999385.86</v>
      </c>
      <c r="F148" s="47">
        <v>1744663.38</v>
      </c>
      <c r="G148" s="47">
        <v>1744663.38</v>
      </c>
      <c r="H148" s="47"/>
      <c r="I148" s="51"/>
    </row>
    <row r="149" spans="1:9" ht="15.75" hidden="1">
      <c r="A149" s="391"/>
      <c r="B149" s="392" t="s">
        <v>95</v>
      </c>
      <c r="C149" s="393" t="s">
        <v>92</v>
      </c>
      <c r="D149" s="47">
        <v>42.5</v>
      </c>
      <c r="E149" s="47">
        <v>41.26</v>
      </c>
      <c r="F149" s="47">
        <v>45.51</v>
      </c>
      <c r="G149" s="47">
        <v>45.51</v>
      </c>
      <c r="H149" s="47"/>
      <c r="I149" s="51"/>
    </row>
    <row r="150" spans="1:9" ht="15.75" hidden="1">
      <c r="A150" s="394"/>
      <c r="B150" s="395" t="s">
        <v>96</v>
      </c>
      <c r="C150" s="396" t="s">
        <v>92</v>
      </c>
      <c r="D150" s="178">
        <v>914.57</v>
      </c>
      <c r="E150" s="178">
        <v>2421.26</v>
      </c>
      <c r="F150" s="178">
        <v>2382.93</v>
      </c>
      <c r="G150" s="178">
        <v>2382.93</v>
      </c>
      <c r="H150" s="178"/>
      <c r="I150" s="179"/>
    </row>
    <row r="151" spans="1:9" ht="15.75" hidden="1">
      <c r="A151" s="42"/>
      <c r="B151" s="228" t="s">
        <v>315</v>
      </c>
      <c r="C151" s="101"/>
      <c r="D151" s="388"/>
      <c r="E151" s="388"/>
      <c r="F151" s="388"/>
      <c r="G151" s="388"/>
      <c r="H151" s="388"/>
      <c r="I151" s="324"/>
    </row>
    <row r="152" spans="1:9" ht="15.75" hidden="1">
      <c r="A152" s="391"/>
      <c r="B152" s="392" t="s">
        <v>147</v>
      </c>
      <c r="C152" s="393"/>
      <c r="D152" s="47"/>
      <c r="E152" s="47"/>
      <c r="F152" s="47"/>
      <c r="G152" s="47"/>
      <c r="H152" s="47"/>
      <c r="I152" s="51"/>
    </row>
    <row r="153" spans="1:9" ht="15.75" hidden="1">
      <c r="A153" s="391"/>
      <c r="B153" s="392" t="s">
        <v>94</v>
      </c>
      <c r="C153" s="393" t="s">
        <v>90</v>
      </c>
      <c r="D153" s="47"/>
      <c r="E153" s="47"/>
      <c r="F153" s="47">
        <v>542261.07</v>
      </c>
      <c r="G153" s="47">
        <v>542261.07</v>
      </c>
      <c r="H153" s="47">
        <v>616589.3615503852</v>
      </c>
      <c r="I153" s="51">
        <v>616589.3615503852</v>
      </c>
    </row>
    <row r="154" spans="1:9" ht="15.75" hidden="1">
      <c r="A154" s="391"/>
      <c r="B154" s="392" t="s">
        <v>95</v>
      </c>
      <c r="C154" s="393" t="s">
        <v>92</v>
      </c>
      <c r="D154" s="47"/>
      <c r="E154" s="47"/>
      <c r="F154" s="47">
        <v>45.51</v>
      </c>
      <c r="G154" s="47">
        <v>45.51</v>
      </c>
      <c r="H154" s="47">
        <v>146.71023145032544</v>
      </c>
      <c r="I154" s="51">
        <v>146.71023145032544</v>
      </c>
    </row>
    <row r="155" spans="1:9" ht="15.75" hidden="1">
      <c r="A155" s="394"/>
      <c r="B155" s="395" t="s">
        <v>96</v>
      </c>
      <c r="C155" s="396" t="s">
        <v>92</v>
      </c>
      <c r="D155" s="178"/>
      <c r="E155" s="178"/>
      <c r="F155" s="178">
        <v>1230.69</v>
      </c>
      <c r="G155" s="178">
        <v>1230.69</v>
      </c>
      <c r="H155" s="178">
        <v>1218.7244711099331</v>
      </c>
      <c r="I155" s="51">
        <v>1218.7244711099331</v>
      </c>
    </row>
    <row r="156" spans="1:9" ht="21" hidden="1" thickBot="1">
      <c r="A156" s="707" t="s">
        <v>316</v>
      </c>
      <c r="B156" s="708"/>
      <c r="C156" s="708"/>
      <c r="D156" s="708"/>
      <c r="E156" s="708"/>
      <c r="F156" s="708"/>
      <c r="G156" s="708"/>
      <c r="H156" s="708"/>
      <c r="I156" s="709"/>
    </row>
    <row r="157" spans="1:9" ht="15.75" hidden="1">
      <c r="A157" s="742" t="s">
        <v>53</v>
      </c>
      <c r="B157" s="745" t="s">
        <v>0</v>
      </c>
      <c r="C157" s="745" t="s">
        <v>83</v>
      </c>
      <c r="D157" s="745" t="s">
        <v>84</v>
      </c>
      <c r="E157" s="745"/>
      <c r="F157" s="745" t="s">
        <v>85</v>
      </c>
      <c r="G157" s="745"/>
      <c r="H157" s="745" t="s">
        <v>86</v>
      </c>
      <c r="I157" s="750"/>
    </row>
    <row r="158" spans="1:9" ht="15.75" hidden="1">
      <c r="A158" s="742"/>
      <c r="B158" s="745"/>
      <c r="C158" s="745"/>
      <c r="D158" s="747">
        <v>2015</v>
      </c>
      <c r="E158" s="748"/>
      <c r="F158" s="747">
        <v>2016</v>
      </c>
      <c r="G158" s="748"/>
      <c r="H158" s="747">
        <v>2017</v>
      </c>
      <c r="I158" s="749"/>
    </row>
    <row r="159" spans="1:9" ht="15.75" hidden="1">
      <c r="A159" s="743"/>
      <c r="B159" s="740"/>
      <c r="C159" s="740"/>
      <c r="D159" s="59" t="s">
        <v>145</v>
      </c>
      <c r="E159" s="59" t="s">
        <v>146</v>
      </c>
      <c r="F159" s="59" t="s">
        <v>145</v>
      </c>
      <c r="G159" s="59" t="s">
        <v>146</v>
      </c>
      <c r="H159" s="59" t="s">
        <v>145</v>
      </c>
      <c r="I159" s="60" t="s">
        <v>146</v>
      </c>
    </row>
    <row r="160" spans="1:9" ht="15.75" hidden="1">
      <c r="A160" s="42" t="s">
        <v>2</v>
      </c>
      <c r="B160" s="43" t="s">
        <v>87</v>
      </c>
      <c r="C160" s="44"/>
      <c r="D160" s="45"/>
      <c r="E160" s="45"/>
      <c r="F160" s="45"/>
      <c r="G160" s="45"/>
      <c r="H160" s="45"/>
      <c r="I160" s="46"/>
    </row>
    <row r="161" spans="1:9" ht="15.75" hidden="1">
      <c r="A161" s="61" t="s">
        <v>4</v>
      </c>
      <c r="B161" s="62" t="s">
        <v>88</v>
      </c>
      <c r="C161" s="63"/>
      <c r="D161" s="64"/>
      <c r="E161" s="64"/>
      <c r="F161" s="64"/>
      <c r="G161" s="64"/>
      <c r="H161" s="64"/>
      <c r="I161" s="65"/>
    </row>
    <row r="162" spans="1:9" ht="78.75" hidden="1">
      <c r="A162" s="61"/>
      <c r="B162" s="62" t="s">
        <v>89</v>
      </c>
      <c r="C162" s="63" t="s">
        <v>90</v>
      </c>
      <c r="D162" s="64"/>
      <c r="E162" s="64"/>
      <c r="F162" s="64"/>
      <c r="G162" s="64"/>
      <c r="H162" s="64"/>
      <c r="I162" s="65"/>
    </row>
    <row r="163" spans="1:9" ht="94.5" hidden="1">
      <c r="A163" s="61"/>
      <c r="B163" s="62" t="s">
        <v>91</v>
      </c>
      <c r="C163" s="63" t="s">
        <v>92</v>
      </c>
      <c r="D163" s="64"/>
      <c r="E163" s="64"/>
      <c r="F163" s="64"/>
      <c r="G163" s="64"/>
      <c r="H163" s="64"/>
      <c r="I163" s="65"/>
    </row>
    <row r="164" spans="1:9" ht="15.75" hidden="1">
      <c r="A164" s="42" t="s">
        <v>7</v>
      </c>
      <c r="B164" s="43" t="s">
        <v>93</v>
      </c>
      <c r="C164" s="44"/>
      <c r="D164" s="388"/>
      <c r="E164" s="388"/>
      <c r="F164" s="388"/>
      <c r="G164" s="388"/>
      <c r="H164" s="388"/>
      <c r="I164" s="324"/>
    </row>
    <row r="165" spans="1:9" ht="15.75" hidden="1">
      <c r="A165" s="42"/>
      <c r="B165" s="43" t="s">
        <v>147</v>
      </c>
      <c r="C165" s="44"/>
      <c r="D165" s="388"/>
      <c r="E165" s="388"/>
      <c r="F165" s="388"/>
      <c r="G165" s="388"/>
      <c r="H165" s="388"/>
      <c r="I165" s="324"/>
    </row>
    <row r="166" spans="1:9" ht="15.75" hidden="1">
      <c r="A166" s="42"/>
      <c r="B166" s="43" t="s">
        <v>94</v>
      </c>
      <c r="C166" s="44" t="s">
        <v>90</v>
      </c>
      <c r="D166" s="47">
        <v>1231460.06</v>
      </c>
      <c r="E166" s="47">
        <v>1231460.06</v>
      </c>
      <c r="F166" s="47" t="s">
        <v>399</v>
      </c>
      <c r="G166" s="47" t="s">
        <v>399</v>
      </c>
      <c r="H166" s="47">
        <v>1751.7872796675827</v>
      </c>
      <c r="I166" s="51">
        <v>1751.7872796675827</v>
      </c>
    </row>
    <row r="167" spans="1:9" ht="15.75" hidden="1">
      <c r="A167" s="42"/>
      <c r="B167" s="43" t="s">
        <v>95</v>
      </c>
      <c r="C167" s="44" t="s">
        <v>92</v>
      </c>
      <c r="D167" s="47">
        <v>16.82</v>
      </c>
      <c r="E167" s="47">
        <v>16.82</v>
      </c>
      <c r="F167" s="47">
        <v>67.01</v>
      </c>
      <c r="G167" s="47">
        <v>67.01</v>
      </c>
      <c r="H167" s="47">
        <v>94.48010836854802</v>
      </c>
      <c r="I167" s="51">
        <v>94.48010836854802</v>
      </c>
    </row>
    <row r="168" spans="1:9" ht="15.75" hidden="1">
      <c r="A168" s="175"/>
      <c r="B168" s="176" t="s">
        <v>96</v>
      </c>
      <c r="C168" s="177" t="s">
        <v>92</v>
      </c>
      <c r="D168" s="178">
        <v>2569.64</v>
      </c>
      <c r="E168" s="178">
        <v>2569.64</v>
      </c>
      <c r="F168" s="178">
        <v>2890.79</v>
      </c>
      <c r="G168" s="178">
        <v>2890.79</v>
      </c>
      <c r="H168" s="178">
        <v>3084.75011205662</v>
      </c>
      <c r="I168" s="179">
        <v>3084.75011205662</v>
      </c>
    </row>
    <row r="169" spans="1:9" ht="21" hidden="1" thickBot="1">
      <c r="A169" s="704" t="s">
        <v>175</v>
      </c>
      <c r="B169" s="705"/>
      <c r="C169" s="705"/>
      <c r="D169" s="705"/>
      <c r="E169" s="705"/>
      <c r="F169" s="705"/>
      <c r="G169" s="705"/>
      <c r="H169" s="705"/>
      <c r="I169" s="706"/>
    </row>
    <row r="170" spans="1:9" ht="21" hidden="1" thickBot="1">
      <c r="A170" s="707" t="s">
        <v>176</v>
      </c>
      <c r="B170" s="708"/>
      <c r="C170" s="708"/>
      <c r="D170" s="708"/>
      <c r="E170" s="708"/>
      <c r="F170" s="708"/>
      <c r="G170" s="708"/>
      <c r="H170" s="708"/>
      <c r="I170" s="709"/>
    </row>
    <row r="171" spans="1:9" ht="15.75" hidden="1">
      <c r="A171" s="742" t="s">
        <v>53</v>
      </c>
      <c r="B171" s="745" t="s">
        <v>0</v>
      </c>
      <c r="C171" s="745" t="s">
        <v>83</v>
      </c>
      <c r="D171" s="745" t="s">
        <v>84</v>
      </c>
      <c r="E171" s="745"/>
      <c r="F171" s="745" t="s">
        <v>85</v>
      </c>
      <c r="G171" s="745"/>
      <c r="H171" s="745" t="s">
        <v>86</v>
      </c>
      <c r="I171" s="750"/>
    </row>
    <row r="172" spans="1:9" ht="15.75" hidden="1">
      <c r="A172" s="742"/>
      <c r="B172" s="745"/>
      <c r="C172" s="745"/>
      <c r="D172" s="747">
        <v>2015</v>
      </c>
      <c r="E172" s="748"/>
      <c r="F172" s="747">
        <v>2016</v>
      </c>
      <c r="G172" s="748"/>
      <c r="H172" s="747">
        <v>2017</v>
      </c>
      <c r="I172" s="749"/>
    </row>
    <row r="173" spans="1:9" ht="15.75" hidden="1">
      <c r="A173" s="743"/>
      <c r="B173" s="740"/>
      <c r="C173" s="740"/>
      <c r="D173" s="59" t="s">
        <v>145</v>
      </c>
      <c r="E173" s="59" t="s">
        <v>146</v>
      </c>
      <c r="F173" s="59" t="s">
        <v>145</v>
      </c>
      <c r="G173" s="59" t="s">
        <v>146</v>
      </c>
      <c r="H173" s="59" t="s">
        <v>145</v>
      </c>
      <c r="I173" s="60" t="s">
        <v>146</v>
      </c>
    </row>
    <row r="174" spans="1:9" ht="15.75" hidden="1">
      <c r="A174" s="42" t="s">
        <v>2</v>
      </c>
      <c r="B174" s="43" t="s">
        <v>87</v>
      </c>
      <c r="C174" s="44"/>
      <c r="D174" s="45"/>
      <c r="E174" s="45"/>
      <c r="F174" s="45"/>
      <c r="G174" s="45"/>
      <c r="H174" s="45"/>
      <c r="I174" s="46"/>
    </row>
    <row r="175" spans="1:9" ht="15.75" hidden="1">
      <c r="A175" s="61" t="s">
        <v>4</v>
      </c>
      <c r="B175" s="62" t="s">
        <v>88</v>
      </c>
      <c r="C175" s="63"/>
      <c r="D175" s="64"/>
      <c r="E175" s="64"/>
      <c r="F175" s="64"/>
      <c r="G175" s="64"/>
      <c r="H175" s="64"/>
      <c r="I175" s="65"/>
    </row>
    <row r="176" spans="1:9" ht="78.75" hidden="1">
      <c r="A176" s="61"/>
      <c r="B176" s="62" t="s">
        <v>89</v>
      </c>
      <c r="C176" s="63" t="s">
        <v>90</v>
      </c>
      <c r="D176" s="64"/>
      <c r="E176" s="64"/>
      <c r="F176" s="64"/>
      <c r="G176" s="64"/>
      <c r="H176" s="64"/>
      <c r="I176" s="65"/>
    </row>
    <row r="177" spans="1:9" ht="94.5" hidden="1">
      <c r="A177" s="61"/>
      <c r="B177" s="62" t="s">
        <v>91</v>
      </c>
      <c r="C177" s="63" t="s">
        <v>92</v>
      </c>
      <c r="D177" s="64"/>
      <c r="E177" s="64"/>
      <c r="F177" s="64"/>
      <c r="G177" s="64"/>
      <c r="H177" s="64"/>
      <c r="I177" s="65"/>
    </row>
    <row r="178" spans="1:9" ht="15.75" hidden="1">
      <c r="A178" s="42" t="s">
        <v>7</v>
      </c>
      <c r="B178" s="43" t="s">
        <v>93</v>
      </c>
      <c r="C178" s="44"/>
      <c r="D178" s="45"/>
      <c r="E178" s="45"/>
      <c r="F178" s="45"/>
      <c r="G178" s="45"/>
      <c r="H178" s="45"/>
      <c r="I178" s="46"/>
    </row>
    <row r="179" spans="1:9" ht="15.75" hidden="1">
      <c r="A179" s="42"/>
      <c r="B179" s="43" t="s">
        <v>147</v>
      </c>
      <c r="C179" s="44"/>
      <c r="D179" s="45"/>
      <c r="E179" s="45"/>
      <c r="F179" s="45"/>
      <c r="G179" s="45"/>
      <c r="H179" s="45"/>
      <c r="I179" s="46"/>
    </row>
    <row r="180" spans="1:9" ht="15.75" hidden="1">
      <c r="A180" s="42"/>
      <c r="B180" s="43" t="s">
        <v>94</v>
      </c>
      <c r="C180" s="44" t="s">
        <v>90</v>
      </c>
      <c r="D180" s="47">
        <v>108248.45</v>
      </c>
      <c r="E180" s="47">
        <v>108248.45</v>
      </c>
      <c r="F180" s="47">
        <v>108248.45</v>
      </c>
      <c r="G180" s="47">
        <v>107367.06</v>
      </c>
      <c r="H180" s="47">
        <v>194509.25</v>
      </c>
      <c r="I180" s="51">
        <v>194509.25</v>
      </c>
    </row>
    <row r="181" spans="1:9" ht="15.75" hidden="1">
      <c r="A181" s="42"/>
      <c r="B181" s="43" t="s">
        <v>95</v>
      </c>
      <c r="C181" s="44" t="s">
        <v>92</v>
      </c>
      <c r="D181" s="47">
        <v>18.31</v>
      </c>
      <c r="E181" s="47">
        <v>18.31</v>
      </c>
      <c r="F181" s="47">
        <v>19</v>
      </c>
      <c r="G181" s="47">
        <v>20.1</v>
      </c>
      <c r="H181" s="47">
        <v>20</v>
      </c>
      <c r="I181" s="51">
        <v>20</v>
      </c>
    </row>
    <row r="182" spans="1:9" ht="15.75" hidden="1">
      <c r="A182" s="175"/>
      <c r="B182" s="176" t="s">
        <v>96</v>
      </c>
      <c r="C182" s="177" t="s">
        <v>92</v>
      </c>
      <c r="D182" s="178">
        <v>170.53</v>
      </c>
      <c r="E182" s="178">
        <v>170.53</v>
      </c>
      <c r="F182" s="178">
        <v>171</v>
      </c>
      <c r="G182" s="178">
        <v>171.11</v>
      </c>
      <c r="H182" s="178">
        <v>276.9</v>
      </c>
      <c r="I182" s="179">
        <v>276.9</v>
      </c>
    </row>
    <row r="183" spans="1:9" ht="21" hidden="1" thickBot="1">
      <c r="A183" s="707" t="s">
        <v>179</v>
      </c>
      <c r="B183" s="708"/>
      <c r="C183" s="708"/>
      <c r="D183" s="708"/>
      <c r="E183" s="708"/>
      <c r="F183" s="708"/>
      <c r="G183" s="708"/>
      <c r="H183" s="708"/>
      <c r="I183" s="709"/>
    </row>
    <row r="184" spans="1:9" ht="15.75" hidden="1">
      <c r="A184" s="742" t="s">
        <v>53</v>
      </c>
      <c r="B184" s="745" t="s">
        <v>0</v>
      </c>
      <c r="C184" s="745" t="s">
        <v>83</v>
      </c>
      <c r="D184" s="745" t="s">
        <v>84</v>
      </c>
      <c r="E184" s="745"/>
      <c r="F184" s="745" t="s">
        <v>85</v>
      </c>
      <c r="G184" s="745"/>
      <c r="H184" s="745" t="s">
        <v>86</v>
      </c>
      <c r="I184" s="750"/>
    </row>
    <row r="185" spans="1:9" ht="15.75" hidden="1">
      <c r="A185" s="742"/>
      <c r="B185" s="745"/>
      <c r="C185" s="745"/>
      <c r="D185" s="747">
        <v>2015</v>
      </c>
      <c r="E185" s="748"/>
      <c r="F185" s="747">
        <v>2016</v>
      </c>
      <c r="G185" s="748"/>
      <c r="H185" s="747">
        <v>2017</v>
      </c>
      <c r="I185" s="749"/>
    </row>
    <row r="186" spans="1:9" ht="15.75" hidden="1">
      <c r="A186" s="743"/>
      <c r="B186" s="740"/>
      <c r="C186" s="740"/>
      <c r="D186" s="59" t="s">
        <v>145</v>
      </c>
      <c r="E186" s="59" t="s">
        <v>146</v>
      </c>
      <c r="F186" s="59" t="s">
        <v>145</v>
      </c>
      <c r="G186" s="59" t="s">
        <v>146</v>
      </c>
      <c r="H186" s="59" t="s">
        <v>145</v>
      </c>
      <c r="I186" s="60" t="s">
        <v>146</v>
      </c>
    </row>
    <row r="187" spans="1:9" ht="15.75" hidden="1">
      <c r="A187" s="42" t="s">
        <v>2</v>
      </c>
      <c r="B187" s="43" t="s">
        <v>87</v>
      </c>
      <c r="C187" s="44"/>
      <c r="D187" s="45"/>
      <c r="E187" s="45"/>
      <c r="F187" s="45"/>
      <c r="G187" s="45"/>
      <c r="H187" s="45"/>
      <c r="I187" s="46"/>
    </row>
    <row r="188" spans="1:9" ht="15.75" hidden="1">
      <c r="A188" s="61" t="s">
        <v>4</v>
      </c>
      <c r="B188" s="62" t="s">
        <v>88</v>
      </c>
      <c r="C188" s="63"/>
      <c r="D188" s="64"/>
      <c r="E188" s="64"/>
      <c r="F188" s="64"/>
      <c r="G188" s="64"/>
      <c r="H188" s="64"/>
      <c r="I188" s="65"/>
    </row>
    <row r="189" spans="1:9" ht="78.75" hidden="1">
      <c r="A189" s="61"/>
      <c r="B189" s="62" t="s">
        <v>89</v>
      </c>
      <c r="C189" s="63" t="s">
        <v>90</v>
      </c>
      <c r="D189" s="64"/>
      <c r="E189" s="64"/>
      <c r="F189" s="64"/>
      <c r="G189" s="64"/>
      <c r="H189" s="64"/>
      <c r="I189" s="65"/>
    </row>
    <row r="190" spans="1:9" ht="94.5" hidden="1">
      <c r="A190" s="61"/>
      <c r="B190" s="62" t="s">
        <v>91</v>
      </c>
      <c r="C190" s="63" t="s">
        <v>92</v>
      </c>
      <c r="D190" s="64"/>
      <c r="E190" s="64"/>
      <c r="F190" s="64"/>
      <c r="G190" s="64"/>
      <c r="H190" s="64"/>
      <c r="I190" s="65"/>
    </row>
    <row r="191" spans="1:9" ht="15.75" hidden="1">
      <c r="A191" s="42" t="s">
        <v>7</v>
      </c>
      <c r="B191" s="43" t="s">
        <v>93</v>
      </c>
      <c r="C191" s="44"/>
      <c r="D191" s="45"/>
      <c r="E191" s="45"/>
      <c r="F191" s="45"/>
      <c r="G191" s="45"/>
      <c r="H191" s="45"/>
      <c r="I191" s="46"/>
    </row>
    <row r="192" spans="1:9" ht="15.75" hidden="1">
      <c r="A192" s="42"/>
      <c r="B192" s="43" t="s">
        <v>147</v>
      </c>
      <c r="C192" s="44"/>
      <c r="D192" s="45"/>
      <c r="E192" s="45"/>
      <c r="F192" s="45"/>
      <c r="G192" s="45"/>
      <c r="H192" s="45"/>
      <c r="I192" s="46"/>
    </row>
    <row r="193" spans="1:9" ht="15.75" hidden="1">
      <c r="A193" s="42"/>
      <c r="B193" s="43" t="s">
        <v>94</v>
      </c>
      <c r="C193" s="44" t="s">
        <v>90</v>
      </c>
      <c r="D193" s="47">
        <v>379420</v>
      </c>
      <c r="E193" s="47">
        <v>379420</v>
      </c>
      <c r="F193" s="47">
        <v>399440</v>
      </c>
      <c r="G193" s="47">
        <v>399440</v>
      </c>
      <c r="H193" s="47">
        <v>593277.07</v>
      </c>
      <c r="I193" s="51">
        <v>593277.07</v>
      </c>
    </row>
    <row r="194" spans="1:9" ht="15.75" hidden="1">
      <c r="A194" s="42"/>
      <c r="B194" s="43" t="s">
        <v>95</v>
      </c>
      <c r="C194" s="44" t="s">
        <v>92</v>
      </c>
      <c r="D194" s="47">
        <v>10</v>
      </c>
      <c r="E194" s="47">
        <v>10</v>
      </c>
      <c r="F194" s="47">
        <v>10</v>
      </c>
      <c r="G194" s="47">
        <v>10</v>
      </c>
      <c r="H194" s="47">
        <v>16.46</v>
      </c>
      <c r="I194" s="51">
        <v>16.46</v>
      </c>
    </row>
    <row r="195" spans="1:9" ht="15.75" hidden="1">
      <c r="A195" s="175"/>
      <c r="B195" s="176" t="s">
        <v>96</v>
      </c>
      <c r="C195" s="177" t="s">
        <v>92</v>
      </c>
      <c r="D195" s="178">
        <v>1040</v>
      </c>
      <c r="E195" s="178">
        <v>1040</v>
      </c>
      <c r="F195" s="178">
        <v>1170</v>
      </c>
      <c r="G195" s="178">
        <v>1170</v>
      </c>
      <c r="H195" s="178">
        <v>1767.86</v>
      </c>
      <c r="I195" s="179">
        <v>1767.86</v>
      </c>
    </row>
    <row r="196" spans="1:9" ht="21" hidden="1" thickBot="1">
      <c r="A196" s="707" t="s">
        <v>400</v>
      </c>
      <c r="B196" s="708"/>
      <c r="C196" s="708"/>
      <c r="D196" s="708"/>
      <c r="E196" s="708"/>
      <c r="F196" s="708"/>
      <c r="G196" s="708"/>
      <c r="H196" s="708"/>
      <c r="I196" s="709"/>
    </row>
    <row r="197" spans="1:9" ht="15.75" hidden="1">
      <c r="A197" s="742" t="s">
        <v>53</v>
      </c>
      <c r="B197" s="745" t="s">
        <v>0</v>
      </c>
      <c r="C197" s="745" t="s">
        <v>83</v>
      </c>
      <c r="D197" s="745" t="s">
        <v>84</v>
      </c>
      <c r="E197" s="745"/>
      <c r="F197" s="745" t="s">
        <v>85</v>
      </c>
      <c r="G197" s="745"/>
      <c r="H197" s="745" t="s">
        <v>86</v>
      </c>
      <c r="I197" s="750"/>
    </row>
    <row r="198" spans="1:9" ht="15.75" hidden="1">
      <c r="A198" s="742"/>
      <c r="B198" s="745"/>
      <c r="C198" s="745"/>
      <c r="D198" s="747">
        <v>2015</v>
      </c>
      <c r="E198" s="748"/>
      <c r="F198" s="747">
        <v>2016</v>
      </c>
      <c r="G198" s="748"/>
      <c r="H198" s="747">
        <v>2017</v>
      </c>
      <c r="I198" s="749"/>
    </row>
    <row r="199" spans="1:9" ht="15.75" hidden="1">
      <c r="A199" s="743"/>
      <c r="B199" s="740"/>
      <c r="C199" s="740"/>
      <c r="D199" s="59" t="s">
        <v>145</v>
      </c>
      <c r="E199" s="59" t="s">
        <v>146</v>
      </c>
      <c r="F199" s="59" t="s">
        <v>145</v>
      </c>
      <c r="G199" s="59" t="s">
        <v>146</v>
      </c>
      <c r="H199" s="59" t="s">
        <v>145</v>
      </c>
      <c r="I199" s="60" t="s">
        <v>146</v>
      </c>
    </row>
    <row r="200" spans="1:9" ht="15.75" hidden="1">
      <c r="A200" s="42" t="s">
        <v>2</v>
      </c>
      <c r="B200" s="43" t="s">
        <v>87</v>
      </c>
      <c r="C200" s="44"/>
      <c r="D200" s="45"/>
      <c r="E200" s="45"/>
      <c r="F200" s="45"/>
      <c r="G200" s="45"/>
      <c r="H200" s="45"/>
      <c r="I200" s="46"/>
    </row>
    <row r="201" spans="1:9" ht="15.75" hidden="1">
      <c r="A201" s="61" t="s">
        <v>4</v>
      </c>
      <c r="B201" s="62" t="s">
        <v>88</v>
      </c>
      <c r="C201" s="63"/>
      <c r="D201" s="64"/>
      <c r="E201" s="64"/>
      <c r="F201" s="64"/>
      <c r="G201" s="64"/>
      <c r="H201" s="64"/>
      <c r="I201" s="65"/>
    </row>
    <row r="202" spans="1:9" ht="78.75" hidden="1">
      <c r="A202" s="61"/>
      <c r="B202" s="62" t="s">
        <v>89</v>
      </c>
      <c r="C202" s="63" t="s">
        <v>90</v>
      </c>
      <c r="D202" s="64"/>
      <c r="E202" s="64"/>
      <c r="F202" s="64"/>
      <c r="G202" s="64"/>
      <c r="H202" s="64"/>
      <c r="I202" s="65"/>
    </row>
    <row r="203" spans="1:9" ht="94.5" hidden="1">
      <c r="A203" s="61"/>
      <c r="B203" s="62" t="s">
        <v>91</v>
      </c>
      <c r="C203" s="63" t="s">
        <v>92</v>
      </c>
      <c r="D203" s="64"/>
      <c r="E203" s="64"/>
      <c r="F203" s="64"/>
      <c r="G203" s="64"/>
      <c r="H203" s="64"/>
      <c r="I203" s="65"/>
    </row>
    <row r="204" spans="1:9" ht="15.75" hidden="1">
      <c r="A204" s="42" t="s">
        <v>7</v>
      </c>
      <c r="B204" s="43" t="s">
        <v>93</v>
      </c>
      <c r="C204" s="44"/>
      <c r="D204" s="45"/>
      <c r="E204" s="45"/>
      <c r="F204" s="45"/>
      <c r="G204" s="45"/>
      <c r="H204" s="45"/>
      <c r="I204" s="46"/>
    </row>
    <row r="205" spans="1:9" ht="15.75" hidden="1">
      <c r="A205" s="42"/>
      <c r="B205" s="43" t="s">
        <v>147</v>
      </c>
      <c r="C205" s="44"/>
      <c r="D205" s="45"/>
      <c r="E205" s="45"/>
      <c r="F205" s="45"/>
      <c r="G205" s="45"/>
      <c r="H205" s="45"/>
      <c r="I205" s="46"/>
    </row>
    <row r="206" spans="1:9" ht="15.75" hidden="1">
      <c r="A206" s="42"/>
      <c r="B206" s="43" t="s">
        <v>94</v>
      </c>
      <c r="C206" s="44" t="s">
        <v>90</v>
      </c>
      <c r="D206" s="47">
        <v>924081.5</v>
      </c>
      <c r="E206" s="47">
        <v>924081.5</v>
      </c>
      <c r="F206" s="47"/>
      <c r="G206" s="47"/>
      <c r="H206" s="47"/>
      <c r="I206" s="51"/>
    </row>
    <row r="207" spans="1:9" ht="15.75" hidden="1">
      <c r="A207" s="42"/>
      <c r="B207" s="43" t="s">
        <v>95</v>
      </c>
      <c r="C207" s="44" t="s">
        <v>92</v>
      </c>
      <c r="D207" s="47">
        <v>15.5</v>
      </c>
      <c r="E207" s="47">
        <v>15.5</v>
      </c>
      <c r="F207" s="47"/>
      <c r="G207" s="47"/>
      <c r="H207" s="47"/>
      <c r="I207" s="51"/>
    </row>
    <row r="208" spans="1:9" ht="15.75" hidden="1">
      <c r="A208" s="175"/>
      <c r="B208" s="176" t="s">
        <v>96</v>
      </c>
      <c r="C208" s="177" t="s">
        <v>92</v>
      </c>
      <c r="D208" s="178">
        <v>1547.6</v>
      </c>
      <c r="E208" s="178">
        <v>1547.6</v>
      </c>
      <c r="F208" s="178"/>
      <c r="G208" s="178"/>
      <c r="H208" s="178"/>
      <c r="I208" s="179"/>
    </row>
    <row r="209" spans="1:9" ht="21" hidden="1" thickBot="1">
      <c r="A209" s="707" t="s">
        <v>401</v>
      </c>
      <c r="B209" s="708"/>
      <c r="C209" s="708"/>
      <c r="D209" s="708"/>
      <c r="E209" s="708"/>
      <c r="F209" s="708"/>
      <c r="G209" s="708"/>
      <c r="H209" s="708"/>
      <c r="I209" s="709"/>
    </row>
    <row r="210" spans="1:9" ht="15.75" hidden="1">
      <c r="A210" s="742" t="s">
        <v>53</v>
      </c>
      <c r="B210" s="745" t="s">
        <v>0</v>
      </c>
      <c r="C210" s="745" t="s">
        <v>83</v>
      </c>
      <c r="D210" s="745" t="s">
        <v>84</v>
      </c>
      <c r="E210" s="745"/>
      <c r="F210" s="745" t="s">
        <v>85</v>
      </c>
      <c r="G210" s="745"/>
      <c r="H210" s="745" t="s">
        <v>86</v>
      </c>
      <c r="I210" s="750"/>
    </row>
    <row r="211" spans="1:9" ht="15.75" hidden="1">
      <c r="A211" s="742"/>
      <c r="B211" s="745"/>
      <c r="C211" s="745"/>
      <c r="D211" s="747">
        <v>2015</v>
      </c>
      <c r="E211" s="748"/>
      <c r="F211" s="747">
        <v>2016</v>
      </c>
      <c r="G211" s="748"/>
      <c r="H211" s="747">
        <v>2017</v>
      </c>
      <c r="I211" s="749"/>
    </row>
    <row r="212" spans="1:9" ht="15.75" hidden="1">
      <c r="A212" s="743"/>
      <c r="B212" s="740"/>
      <c r="C212" s="740"/>
      <c r="D212" s="59" t="s">
        <v>145</v>
      </c>
      <c r="E212" s="59" t="s">
        <v>146</v>
      </c>
      <c r="F212" s="59" t="s">
        <v>145</v>
      </c>
      <c r="G212" s="59" t="s">
        <v>146</v>
      </c>
      <c r="H212" s="59" t="s">
        <v>145</v>
      </c>
      <c r="I212" s="60" t="s">
        <v>146</v>
      </c>
    </row>
    <row r="213" spans="1:9" ht="15.75" hidden="1">
      <c r="A213" s="42" t="s">
        <v>2</v>
      </c>
      <c r="B213" s="43" t="s">
        <v>87</v>
      </c>
      <c r="C213" s="44"/>
      <c r="D213" s="45"/>
      <c r="E213" s="45"/>
      <c r="F213" s="45"/>
      <c r="G213" s="45"/>
      <c r="H213" s="45"/>
      <c r="I213" s="46"/>
    </row>
    <row r="214" spans="1:9" ht="15.75" hidden="1">
      <c r="A214" s="61" t="s">
        <v>4</v>
      </c>
      <c r="B214" s="62" t="s">
        <v>88</v>
      </c>
      <c r="C214" s="63"/>
      <c r="D214" s="64"/>
      <c r="E214" s="64"/>
      <c r="F214" s="64"/>
      <c r="G214" s="64"/>
      <c r="H214" s="64"/>
      <c r="I214" s="65"/>
    </row>
    <row r="215" spans="1:9" ht="78.75" hidden="1">
      <c r="A215" s="61"/>
      <c r="B215" s="62" t="s">
        <v>89</v>
      </c>
      <c r="C215" s="63" t="s">
        <v>90</v>
      </c>
      <c r="D215" s="64"/>
      <c r="E215" s="64"/>
      <c r="F215" s="64"/>
      <c r="G215" s="64"/>
      <c r="H215" s="64"/>
      <c r="I215" s="65"/>
    </row>
    <row r="216" spans="1:9" ht="94.5" hidden="1">
      <c r="A216" s="61"/>
      <c r="B216" s="62" t="s">
        <v>91</v>
      </c>
      <c r="C216" s="63" t="s">
        <v>92</v>
      </c>
      <c r="D216" s="64"/>
      <c r="E216" s="64"/>
      <c r="F216" s="64"/>
      <c r="G216" s="64"/>
      <c r="H216" s="64"/>
      <c r="I216" s="65"/>
    </row>
    <row r="217" spans="1:9" ht="15.75" hidden="1">
      <c r="A217" s="42" t="s">
        <v>7</v>
      </c>
      <c r="B217" s="43" t="s">
        <v>93</v>
      </c>
      <c r="C217" s="44"/>
      <c r="D217" s="45"/>
      <c r="E217" s="45"/>
      <c r="F217" s="45"/>
      <c r="G217" s="45"/>
      <c r="H217" s="45"/>
      <c r="I217" s="46"/>
    </row>
    <row r="218" spans="1:9" ht="15.75" hidden="1">
      <c r="A218" s="42"/>
      <c r="B218" s="43" t="s">
        <v>147</v>
      </c>
      <c r="C218" s="44"/>
      <c r="D218" s="45"/>
      <c r="E218" s="45"/>
      <c r="F218" s="45"/>
      <c r="G218" s="45"/>
      <c r="H218" s="45"/>
      <c r="I218" s="46"/>
    </row>
    <row r="219" spans="1:9" ht="15.75" hidden="1">
      <c r="A219" s="42"/>
      <c r="B219" s="43" t="s">
        <v>94</v>
      </c>
      <c r="C219" s="44" t="s">
        <v>90</v>
      </c>
      <c r="D219" s="47">
        <v>1514235.28</v>
      </c>
      <c r="E219" s="47">
        <v>1514235.28</v>
      </c>
      <c r="F219" s="47">
        <v>818122.36</v>
      </c>
      <c r="G219" s="47">
        <v>818122.36</v>
      </c>
      <c r="H219" s="47">
        <v>1010537.65</v>
      </c>
      <c r="I219" s="51">
        <v>1010537.65</v>
      </c>
    </row>
    <row r="220" spans="1:9" ht="15.75" hidden="1">
      <c r="A220" s="42"/>
      <c r="B220" s="43" t="s">
        <v>95</v>
      </c>
      <c r="C220" s="44" t="s">
        <v>92</v>
      </c>
      <c r="D220" s="47">
        <v>20.9</v>
      </c>
      <c r="E220" s="47">
        <v>19.68</v>
      </c>
      <c r="F220" s="47">
        <v>20.58</v>
      </c>
      <c r="G220" s="47">
        <v>20.58</v>
      </c>
      <c r="H220" s="47">
        <v>20.58</v>
      </c>
      <c r="I220" s="51">
        <v>20.58</v>
      </c>
    </row>
    <row r="221" spans="1:9" ht="15.75" hidden="1">
      <c r="A221" s="175"/>
      <c r="B221" s="176" t="s">
        <v>96</v>
      </c>
      <c r="C221" s="177" t="s">
        <v>92</v>
      </c>
      <c r="D221" s="178">
        <v>5791.43</v>
      </c>
      <c r="E221" s="178">
        <v>5790.22</v>
      </c>
      <c r="F221" s="178">
        <v>1924.03</v>
      </c>
      <c r="G221" s="178">
        <v>1923.58</v>
      </c>
      <c r="H221" s="178">
        <v>2353.922</v>
      </c>
      <c r="I221" s="179">
        <v>2353.92</v>
      </c>
    </row>
    <row r="222" spans="1:9" ht="21" hidden="1" thickBot="1">
      <c r="A222" s="707" t="s">
        <v>402</v>
      </c>
      <c r="B222" s="708"/>
      <c r="C222" s="708"/>
      <c r="D222" s="708"/>
      <c r="E222" s="708"/>
      <c r="F222" s="708"/>
      <c r="G222" s="708"/>
      <c r="H222" s="708"/>
      <c r="I222" s="709"/>
    </row>
    <row r="223" spans="1:9" ht="15.75" hidden="1">
      <c r="A223" s="742" t="s">
        <v>53</v>
      </c>
      <c r="B223" s="745" t="s">
        <v>0</v>
      </c>
      <c r="C223" s="745" t="s">
        <v>83</v>
      </c>
      <c r="D223" s="745" t="s">
        <v>84</v>
      </c>
      <c r="E223" s="745"/>
      <c r="F223" s="745" t="s">
        <v>85</v>
      </c>
      <c r="G223" s="745"/>
      <c r="H223" s="745" t="s">
        <v>86</v>
      </c>
      <c r="I223" s="750"/>
    </row>
    <row r="224" spans="1:9" ht="15.75" hidden="1">
      <c r="A224" s="742"/>
      <c r="B224" s="745"/>
      <c r="C224" s="745"/>
      <c r="D224" s="747">
        <v>2015</v>
      </c>
      <c r="E224" s="748"/>
      <c r="F224" s="747">
        <v>2016</v>
      </c>
      <c r="G224" s="748"/>
      <c r="H224" s="747">
        <v>2017</v>
      </c>
      <c r="I224" s="749"/>
    </row>
    <row r="225" spans="1:9" ht="15.75" hidden="1">
      <c r="A225" s="743"/>
      <c r="B225" s="740"/>
      <c r="C225" s="740"/>
      <c r="D225" s="59" t="s">
        <v>145</v>
      </c>
      <c r="E225" s="59" t="s">
        <v>146</v>
      </c>
      <c r="F225" s="59" t="s">
        <v>145</v>
      </c>
      <c r="G225" s="59" t="s">
        <v>146</v>
      </c>
      <c r="H225" s="59" t="s">
        <v>145</v>
      </c>
      <c r="I225" s="60" t="s">
        <v>146</v>
      </c>
    </row>
    <row r="226" spans="1:9" ht="15.75" hidden="1">
      <c r="A226" s="42" t="s">
        <v>2</v>
      </c>
      <c r="B226" s="43" t="s">
        <v>87</v>
      </c>
      <c r="C226" s="44"/>
      <c r="D226" s="45"/>
      <c r="E226" s="45"/>
      <c r="F226" s="45"/>
      <c r="G226" s="45"/>
      <c r="H226" s="45"/>
      <c r="I226" s="46"/>
    </row>
    <row r="227" spans="1:9" ht="15.75" hidden="1">
      <c r="A227" s="61" t="s">
        <v>4</v>
      </c>
      <c r="B227" s="62" t="s">
        <v>88</v>
      </c>
      <c r="C227" s="63"/>
      <c r="D227" s="64"/>
      <c r="E227" s="64"/>
      <c r="F227" s="64"/>
      <c r="G227" s="64"/>
      <c r="H227" s="64"/>
      <c r="I227" s="65"/>
    </row>
    <row r="228" spans="1:9" ht="78.75" hidden="1">
      <c r="A228" s="61"/>
      <c r="B228" s="62" t="s">
        <v>89</v>
      </c>
      <c r="C228" s="63" t="s">
        <v>90</v>
      </c>
      <c r="D228" s="64"/>
      <c r="E228" s="64"/>
      <c r="F228" s="64"/>
      <c r="G228" s="64"/>
      <c r="H228" s="64"/>
      <c r="I228" s="65"/>
    </row>
    <row r="229" spans="1:9" ht="94.5" hidden="1">
      <c r="A229" s="61"/>
      <c r="B229" s="62" t="s">
        <v>91</v>
      </c>
      <c r="C229" s="63" t="s">
        <v>92</v>
      </c>
      <c r="D229" s="64"/>
      <c r="E229" s="64"/>
      <c r="F229" s="64"/>
      <c r="G229" s="64"/>
      <c r="H229" s="64"/>
      <c r="I229" s="65"/>
    </row>
    <row r="230" spans="1:9" ht="15.75" hidden="1">
      <c r="A230" s="42" t="s">
        <v>7</v>
      </c>
      <c r="B230" s="43" t="s">
        <v>93</v>
      </c>
      <c r="C230" s="44"/>
      <c r="D230" s="45"/>
      <c r="E230" s="45"/>
      <c r="F230" s="45"/>
      <c r="G230" s="45"/>
      <c r="H230" s="45"/>
      <c r="I230" s="46"/>
    </row>
    <row r="231" spans="1:9" ht="15.75" hidden="1">
      <c r="A231" s="42"/>
      <c r="B231" s="43" t="s">
        <v>147</v>
      </c>
      <c r="C231" s="44"/>
      <c r="D231" s="45"/>
      <c r="E231" s="45"/>
      <c r="F231" s="45"/>
      <c r="G231" s="45"/>
      <c r="H231" s="45"/>
      <c r="I231" s="46"/>
    </row>
    <row r="232" spans="1:9" ht="15.75" hidden="1">
      <c r="A232" s="42"/>
      <c r="B232" s="43" t="s">
        <v>94</v>
      </c>
      <c r="C232" s="44" t="s">
        <v>90</v>
      </c>
      <c r="D232" s="47">
        <v>97589.2</v>
      </c>
      <c r="E232" s="47">
        <v>97589.2</v>
      </c>
      <c r="F232" s="47">
        <v>147748</v>
      </c>
      <c r="G232" s="47">
        <v>147748</v>
      </c>
      <c r="H232" s="47">
        <v>358313.13</v>
      </c>
      <c r="I232" s="51">
        <v>358313.13</v>
      </c>
    </row>
    <row r="233" spans="1:9" ht="15.75" hidden="1">
      <c r="A233" s="42"/>
      <c r="B233" s="43" t="s">
        <v>95</v>
      </c>
      <c r="C233" s="44" t="s">
        <v>92</v>
      </c>
      <c r="D233" s="47">
        <v>20.7</v>
      </c>
      <c r="E233" s="47">
        <v>20.7</v>
      </c>
      <c r="F233" s="47">
        <v>81.31</v>
      </c>
      <c r="G233" s="47">
        <v>81.31</v>
      </c>
      <c r="H233" s="47">
        <v>207.05</v>
      </c>
      <c r="I233" s="51">
        <v>207.05</v>
      </c>
    </row>
    <row r="234" spans="1:9" ht="15.75" hidden="1">
      <c r="A234" s="175"/>
      <c r="B234" s="176" t="s">
        <v>96</v>
      </c>
      <c r="C234" s="177" t="s">
        <v>92</v>
      </c>
      <c r="D234" s="178">
        <v>164.1</v>
      </c>
      <c r="E234" s="178">
        <v>164.1</v>
      </c>
      <c r="F234" s="178">
        <v>298.46</v>
      </c>
      <c r="G234" s="178">
        <v>298.46</v>
      </c>
      <c r="H234" s="178">
        <v>421.38</v>
      </c>
      <c r="I234" s="179">
        <v>421.38</v>
      </c>
    </row>
    <row r="235" spans="1:9" ht="21" hidden="1" thickBot="1">
      <c r="A235" s="704" t="s">
        <v>152</v>
      </c>
      <c r="B235" s="705"/>
      <c r="C235" s="705"/>
      <c r="D235" s="705"/>
      <c r="E235" s="705"/>
      <c r="F235" s="705"/>
      <c r="G235" s="705"/>
      <c r="H235" s="705"/>
      <c r="I235" s="706"/>
    </row>
    <row r="236" spans="1:9" ht="21" hidden="1" thickBot="1">
      <c r="A236" s="707" t="s">
        <v>355</v>
      </c>
      <c r="B236" s="708"/>
      <c r="C236" s="708"/>
      <c r="D236" s="708"/>
      <c r="E236" s="708"/>
      <c r="F236" s="708"/>
      <c r="G236" s="708"/>
      <c r="H236" s="708"/>
      <c r="I236" s="709"/>
    </row>
    <row r="237" spans="1:9" ht="15.75" hidden="1">
      <c r="A237" s="742" t="s">
        <v>53</v>
      </c>
      <c r="B237" s="745" t="s">
        <v>0</v>
      </c>
      <c r="C237" s="745" t="s">
        <v>83</v>
      </c>
      <c r="D237" s="745" t="s">
        <v>84</v>
      </c>
      <c r="E237" s="745"/>
      <c r="F237" s="745" t="s">
        <v>85</v>
      </c>
      <c r="G237" s="745"/>
      <c r="H237" s="745" t="s">
        <v>86</v>
      </c>
      <c r="I237" s="750"/>
    </row>
    <row r="238" spans="1:9" ht="15.75" hidden="1">
      <c r="A238" s="742"/>
      <c r="B238" s="745"/>
      <c r="C238" s="745"/>
      <c r="D238" s="747">
        <v>2015</v>
      </c>
      <c r="E238" s="748"/>
      <c r="F238" s="747">
        <v>2016</v>
      </c>
      <c r="G238" s="748"/>
      <c r="H238" s="747">
        <v>2017</v>
      </c>
      <c r="I238" s="749"/>
    </row>
    <row r="239" spans="1:9" ht="15.75" hidden="1">
      <c r="A239" s="743"/>
      <c r="B239" s="740"/>
      <c r="C239" s="740"/>
      <c r="D239" s="59" t="s">
        <v>145</v>
      </c>
      <c r="E239" s="59" t="s">
        <v>146</v>
      </c>
      <c r="F239" s="59" t="s">
        <v>145</v>
      </c>
      <c r="G239" s="59" t="s">
        <v>146</v>
      </c>
      <c r="H239" s="59" t="s">
        <v>145</v>
      </c>
      <c r="I239" s="60" t="s">
        <v>146</v>
      </c>
    </row>
    <row r="240" spans="1:9" ht="15.75" hidden="1">
      <c r="A240" s="42" t="s">
        <v>2</v>
      </c>
      <c r="B240" s="43" t="s">
        <v>87</v>
      </c>
      <c r="C240" s="44"/>
      <c r="D240" s="45"/>
      <c r="E240" s="45"/>
      <c r="F240" s="45"/>
      <c r="G240" s="45"/>
      <c r="H240" s="45"/>
      <c r="I240" s="46"/>
    </row>
    <row r="241" spans="1:9" ht="15.75" hidden="1">
      <c r="A241" s="61" t="s">
        <v>4</v>
      </c>
      <c r="B241" s="62" t="s">
        <v>88</v>
      </c>
      <c r="C241" s="63"/>
      <c r="D241" s="64"/>
      <c r="E241" s="64"/>
      <c r="F241" s="64"/>
      <c r="G241" s="64"/>
      <c r="H241" s="64"/>
      <c r="I241" s="65"/>
    </row>
    <row r="242" spans="1:9" ht="78.75" hidden="1">
      <c r="A242" s="61"/>
      <c r="B242" s="62" t="s">
        <v>89</v>
      </c>
      <c r="C242" s="63" t="s">
        <v>90</v>
      </c>
      <c r="D242" s="64"/>
      <c r="E242" s="64"/>
      <c r="F242" s="64"/>
      <c r="G242" s="64"/>
      <c r="H242" s="64"/>
      <c r="I242" s="65"/>
    </row>
    <row r="243" spans="1:9" ht="94.5" hidden="1">
      <c r="A243" s="61"/>
      <c r="B243" s="62" t="s">
        <v>91</v>
      </c>
      <c r="C243" s="63" t="s">
        <v>92</v>
      </c>
      <c r="D243" s="64"/>
      <c r="E243" s="64"/>
      <c r="F243" s="64"/>
      <c r="G243" s="64"/>
      <c r="H243" s="64"/>
      <c r="I243" s="65"/>
    </row>
    <row r="244" spans="1:9" ht="15.75" hidden="1">
      <c r="A244" s="42" t="s">
        <v>7</v>
      </c>
      <c r="B244" s="43" t="s">
        <v>93</v>
      </c>
      <c r="C244" s="44"/>
      <c r="D244" s="45"/>
      <c r="E244" s="45"/>
      <c r="F244" s="45"/>
      <c r="G244" s="45"/>
      <c r="H244" s="45"/>
      <c r="I244" s="46"/>
    </row>
    <row r="245" spans="1:9" ht="15.75" hidden="1">
      <c r="A245" s="42"/>
      <c r="B245" s="43" t="s">
        <v>147</v>
      </c>
      <c r="C245" s="44"/>
      <c r="D245" s="45"/>
      <c r="E245" s="45"/>
      <c r="F245" s="45"/>
      <c r="G245" s="45"/>
      <c r="H245" s="45"/>
      <c r="I245" s="46"/>
    </row>
    <row r="246" spans="1:9" ht="15.75" hidden="1">
      <c r="A246" s="42"/>
      <c r="B246" s="43" t="s">
        <v>94</v>
      </c>
      <c r="C246" s="44" t="s">
        <v>90</v>
      </c>
      <c r="D246" s="47">
        <v>146190.1024338575</v>
      </c>
      <c r="E246" s="47">
        <v>146190.1024338575</v>
      </c>
      <c r="F246" s="47">
        <v>152378.04</v>
      </c>
      <c r="G246" s="47">
        <v>152378.04</v>
      </c>
      <c r="H246" s="47">
        <v>170128.39780947677</v>
      </c>
      <c r="I246" s="51">
        <v>170128.39780947677</v>
      </c>
    </row>
    <row r="247" spans="1:9" ht="15.75" hidden="1">
      <c r="A247" s="42"/>
      <c r="B247" s="43" t="s">
        <v>95</v>
      </c>
      <c r="C247" s="44" t="s">
        <v>92</v>
      </c>
      <c r="D247" s="47">
        <v>49.61518310263709</v>
      </c>
      <c r="E247" s="47">
        <v>49.61518310263709</v>
      </c>
      <c r="F247" s="47">
        <v>51.94</v>
      </c>
      <c r="G247" s="47">
        <v>51.94</v>
      </c>
      <c r="H247" s="47">
        <v>57.293537574798314</v>
      </c>
      <c r="I247" s="51">
        <v>57.293537574798314</v>
      </c>
    </row>
    <row r="248" spans="1:9" ht="15.75" hidden="1">
      <c r="A248" s="175"/>
      <c r="B248" s="176" t="s">
        <v>96</v>
      </c>
      <c r="C248" s="177" t="s">
        <v>92</v>
      </c>
      <c r="D248" s="178">
        <v>566.3304547743205</v>
      </c>
      <c r="E248" s="178">
        <v>566.3304547743205</v>
      </c>
      <c r="F248" s="178">
        <v>573.17</v>
      </c>
      <c r="G248" s="178">
        <v>573.17</v>
      </c>
      <c r="H248" s="178">
        <v>617.0809008709575</v>
      </c>
      <c r="I248" s="179">
        <v>617.080900870958</v>
      </c>
    </row>
    <row r="249" spans="1:9" ht="21" hidden="1" thickBot="1">
      <c r="A249" s="707" t="s">
        <v>356</v>
      </c>
      <c r="B249" s="708"/>
      <c r="C249" s="708"/>
      <c r="D249" s="708"/>
      <c r="E249" s="708"/>
      <c r="F249" s="708"/>
      <c r="G249" s="708"/>
      <c r="H249" s="708"/>
      <c r="I249" s="709"/>
    </row>
    <row r="250" spans="1:9" ht="15.75" hidden="1">
      <c r="A250" s="742" t="s">
        <v>53</v>
      </c>
      <c r="B250" s="745" t="s">
        <v>0</v>
      </c>
      <c r="C250" s="745" t="s">
        <v>83</v>
      </c>
      <c r="D250" s="745" t="s">
        <v>84</v>
      </c>
      <c r="E250" s="745"/>
      <c r="F250" s="745" t="s">
        <v>85</v>
      </c>
      <c r="G250" s="745"/>
      <c r="H250" s="745" t="s">
        <v>86</v>
      </c>
      <c r="I250" s="750"/>
    </row>
    <row r="251" spans="1:9" ht="15.75" hidden="1">
      <c r="A251" s="742"/>
      <c r="B251" s="745"/>
      <c r="C251" s="745"/>
      <c r="D251" s="747">
        <v>2015</v>
      </c>
      <c r="E251" s="748"/>
      <c r="F251" s="747">
        <v>2016</v>
      </c>
      <c r="G251" s="748"/>
      <c r="H251" s="747">
        <v>2017</v>
      </c>
      <c r="I251" s="749"/>
    </row>
    <row r="252" spans="1:9" ht="15.75" hidden="1">
      <c r="A252" s="743"/>
      <c r="B252" s="740"/>
      <c r="C252" s="740"/>
      <c r="D252" s="59" t="s">
        <v>145</v>
      </c>
      <c r="E252" s="59" t="s">
        <v>146</v>
      </c>
      <c r="F252" s="59" t="s">
        <v>145</v>
      </c>
      <c r="G252" s="59" t="s">
        <v>146</v>
      </c>
      <c r="H252" s="59" t="s">
        <v>145</v>
      </c>
      <c r="I252" s="60" t="s">
        <v>146</v>
      </c>
    </row>
    <row r="253" spans="1:9" ht="15.75" hidden="1">
      <c r="A253" s="42" t="s">
        <v>2</v>
      </c>
      <c r="B253" s="43" t="s">
        <v>87</v>
      </c>
      <c r="C253" s="44"/>
      <c r="D253" s="45"/>
      <c r="E253" s="45"/>
      <c r="F253" s="45"/>
      <c r="G253" s="45"/>
      <c r="H253" s="45"/>
      <c r="I253" s="46"/>
    </row>
    <row r="254" spans="1:9" ht="15.75" hidden="1">
      <c r="A254" s="61" t="s">
        <v>4</v>
      </c>
      <c r="B254" s="62" t="s">
        <v>88</v>
      </c>
      <c r="C254" s="63"/>
      <c r="D254" s="64"/>
      <c r="E254" s="64"/>
      <c r="F254" s="64"/>
      <c r="G254" s="64"/>
      <c r="H254" s="64"/>
      <c r="I254" s="65"/>
    </row>
    <row r="255" spans="1:9" ht="78.75" hidden="1">
      <c r="A255" s="61"/>
      <c r="B255" s="62" t="s">
        <v>89</v>
      </c>
      <c r="C255" s="63" t="s">
        <v>90</v>
      </c>
      <c r="D255" s="64"/>
      <c r="E255" s="64"/>
      <c r="F255" s="64"/>
      <c r="G255" s="64"/>
      <c r="H255" s="64"/>
      <c r="I255" s="65"/>
    </row>
    <row r="256" spans="1:9" ht="94.5" hidden="1">
      <c r="A256" s="61"/>
      <c r="B256" s="62" t="s">
        <v>91</v>
      </c>
      <c r="C256" s="63" t="s">
        <v>92</v>
      </c>
      <c r="D256" s="64"/>
      <c r="E256" s="64"/>
      <c r="F256" s="64"/>
      <c r="G256" s="64"/>
      <c r="H256" s="64"/>
      <c r="I256" s="65"/>
    </row>
    <row r="257" spans="1:9" ht="15.75" hidden="1">
      <c r="A257" s="42" t="s">
        <v>7</v>
      </c>
      <c r="B257" s="43" t="s">
        <v>93</v>
      </c>
      <c r="C257" s="44"/>
      <c r="D257" s="45"/>
      <c r="E257" s="45"/>
      <c r="F257" s="45"/>
      <c r="G257" s="45"/>
      <c r="H257" s="45"/>
      <c r="I257" s="46"/>
    </row>
    <row r="258" spans="1:9" ht="15.75" hidden="1">
      <c r="A258" s="42"/>
      <c r="B258" s="43" t="s">
        <v>147</v>
      </c>
      <c r="C258" s="44"/>
      <c r="D258" s="45"/>
      <c r="E258" s="45"/>
      <c r="F258" s="45"/>
      <c r="G258" s="45"/>
      <c r="H258" s="45"/>
      <c r="I258" s="46"/>
    </row>
    <row r="259" spans="1:9" ht="15.75" hidden="1">
      <c r="A259" s="42"/>
      <c r="B259" s="43" t="s">
        <v>94</v>
      </c>
      <c r="C259" s="44" t="s">
        <v>90</v>
      </c>
      <c r="D259" s="47">
        <v>1099671.6502490572</v>
      </c>
      <c r="E259" s="47">
        <v>1099671.6502490572</v>
      </c>
      <c r="F259" s="47">
        <v>1029722.16</v>
      </c>
      <c r="G259" s="47">
        <v>1082491.77</v>
      </c>
      <c r="H259" s="47">
        <v>1591161.481558386</v>
      </c>
      <c r="I259" s="51">
        <v>1591161.481558386</v>
      </c>
    </row>
    <row r="260" spans="1:9" ht="15.75" hidden="1">
      <c r="A260" s="42"/>
      <c r="B260" s="43" t="s">
        <v>95</v>
      </c>
      <c r="C260" s="44" t="s">
        <v>92</v>
      </c>
      <c r="D260" s="47">
        <v>42.449006948681564</v>
      </c>
      <c r="E260" s="47">
        <v>42.449006948681564</v>
      </c>
      <c r="F260" s="47">
        <v>39.89</v>
      </c>
      <c r="G260" s="47">
        <v>111.45</v>
      </c>
      <c r="H260" s="47">
        <v>44.58899205829643</v>
      </c>
      <c r="I260" s="51">
        <v>44.58899205829643</v>
      </c>
    </row>
    <row r="261" spans="1:9" ht="15.75" hidden="1">
      <c r="A261" s="175"/>
      <c r="B261" s="176" t="s">
        <v>96</v>
      </c>
      <c r="C261" s="177" t="s">
        <v>92</v>
      </c>
      <c r="D261" s="178">
        <v>2194.4024602240706</v>
      </c>
      <c r="E261" s="178">
        <v>2194.4024602240706</v>
      </c>
      <c r="F261" s="178">
        <v>2526.04</v>
      </c>
      <c r="G261" s="178">
        <v>2383.41</v>
      </c>
      <c r="H261" s="178">
        <v>2695.4921545099633</v>
      </c>
      <c r="I261" s="179">
        <v>2695.4921545099633</v>
      </c>
    </row>
    <row r="262" spans="1:9" ht="21" hidden="1" thickBot="1">
      <c r="A262" s="707" t="s">
        <v>357</v>
      </c>
      <c r="B262" s="708"/>
      <c r="C262" s="708"/>
      <c r="D262" s="708"/>
      <c r="E262" s="708"/>
      <c r="F262" s="708"/>
      <c r="G262" s="708"/>
      <c r="H262" s="708"/>
      <c r="I262" s="709"/>
    </row>
    <row r="263" spans="1:9" ht="15.75" hidden="1">
      <c r="A263" s="742" t="s">
        <v>53</v>
      </c>
      <c r="B263" s="745" t="s">
        <v>0</v>
      </c>
      <c r="C263" s="745" t="s">
        <v>83</v>
      </c>
      <c r="D263" s="745" t="s">
        <v>84</v>
      </c>
      <c r="E263" s="745"/>
      <c r="F263" s="745" t="s">
        <v>85</v>
      </c>
      <c r="G263" s="745"/>
      <c r="H263" s="745" t="s">
        <v>86</v>
      </c>
      <c r="I263" s="750"/>
    </row>
    <row r="264" spans="1:9" ht="15.75" hidden="1">
      <c r="A264" s="742"/>
      <c r="B264" s="745"/>
      <c r="C264" s="745"/>
      <c r="D264" s="747">
        <v>2015</v>
      </c>
      <c r="E264" s="748"/>
      <c r="F264" s="747">
        <v>2016</v>
      </c>
      <c r="G264" s="748"/>
      <c r="H264" s="747">
        <v>2017</v>
      </c>
      <c r="I264" s="749"/>
    </row>
    <row r="265" spans="1:9" ht="15.75" hidden="1">
      <c r="A265" s="743"/>
      <c r="B265" s="740"/>
      <c r="C265" s="740"/>
      <c r="D265" s="59" t="s">
        <v>145</v>
      </c>
      <c r="E265" s="59" t="s">
        <v>146</v>
      </c>
      <c r="F265" s="59" t="s">
        <v>145</v>
      </c>
      <c r="G265" s="59" t="s">
        <v>146</v>
      </c>
      <c r="H265" s="59" t="s">
        <v>145</v>
      </c>
      <c r="I265" s="60" t="s">
        <v>146</v>
      </c>
    </row>
    <row r="266" spans="1:9" ht="15.75" hidden="1">
      <c r="A266" s="42" t="s">
        <v>2</v>
      </c>
      <c r="B266" s="43" t="s">
        <v>87</v>
      </c>
      <c r="C266" s="44"/>
      <c r="D266" s="388"/>
      <c r="E266" s="388"/>
      <c r="F266" s="388"/>
      <c r="G266" s="388"/>
      <c r="H266" s="388"/>
      <c r="I266" s="324"/>
    </row>
    <row r="267" spans="1:9" ht="15.75" hidden="1">
      <c r="A267" s="61" t="s">
        <v>4</v>
      </c>
      <c r="B267" s="62" t="s">
        <v>88</v>
      </c>
      <c r="C267" s="63"/>
      <c r="D267" s="389"/>
      <c r="E267" s="389"/>
      <c r="F267" s="389"/>
      <c r="G267" s="389"/>
      <c r="H267" s="389"/>
      <c r="I267" s="390"/>
    </row>
    <row r="268" spans="1:9" ht="78.75" hidden="1">
      <c r="A268" s="61"/>
      <c r="B268" s="62" t="s">
        <v>89</v>
      </c>
      <c r="C268" s="63" t="s">
        <v>90</v>
      </c>
      <c r="D268" s="389"/>
      <c r="E268" s="389"/>
      <c r="F268" s="389"/>
      <c r="G268" s="389"/>
      <c r="H268" s="389"/>
      <c r="I268" s="390"/>
    </row>
    <row r="269" spans="1:9" ht="94.5" hidden="1">
      <c r="A269" s="61"/>
      <c r="B269" s="62" t="s">
        <v>91</v>
      </c>
      <c r="C269" s="63" t="s">
        <v>92</v>
      </c>
      <c r="D269" s="389"/>
      <c r="E269" s="389"/>
      <c r="F269" s="389"/>
      <c r="G269" s="389"/>
      <c r="H269" s="389"/>
      <c r="I269" s="390"/>
    </row>
    <row r="270" spans="1:9" ht="15.75" hidden="1">
      <c r="A270" s="42" t="s">
        <v>7</v>
      </c>
      <c r="B270" s="43" t="s">
        <v>93</v>
      </c>
      <c r="C270" s="44"/>
      <c r="D270" s="388"/>
      <c r="E270" s="388"/>
      <c r="F270" s="388"/>
      <c r="G270" s="388"/>
      <c r="H270" s="388"/>
      <c r="I270" s="324"/>
    </row>
    <row r="271" spans="1:9" ht="15.75" hidden="1">
      <c r="A271" s="391"/>
      <c r="B271" s="392" t="s">
        <v>147</v>
      </c>
      <c r="C271" s="660"/>
      <c r="D271" s="47"/>
      <c r="E271" s="47"/>
      <c r="F271" s="47"/>
      <c r="G271" s="47"/>
      <c r="H271" s="47"/>
      <c r="I271" s="51"/>
    </row>
    <row r="272" spans="1:9" ht="15.75" hidden="1">
      <c r="A272" s="391"/>
      <c r="B272" s="392" t="s">
        <v>94</v>
      </c>
      <c r="C272" s="660" t="s">
        <v>90</v>
      </c>
      <c r="D272" s="47" t="s">
        <v>228</v>
      </c>
      <c r="E272" s="47" t="str">
        <f>D272</f>
        <v>-</v>
      </c>
      <c r="F272" s="47">
        <v>57780.42</v>
      </c>
      <c r="G272" s="47">
        <v>64753.49</v>
      </c>
      <c r="H272" s="47">
        <v>86608.37198657049</v>
      </c>
      <c r="I272" s="51">
        <f>H272</f>
        <v>86608.37198657049</v>
      </c>
    </row>
    <row r="273" spans="1:9" ht="15.75" hidden="1">
      <c r="A273" s="391"/>
      <c r="B273" s="392" t="s">
        <v>95</v>
      </c>
      <c r="C273" s="660" t="s">
        <v>92</v>
      </c>
      <c r="D273" s="47" t="s">
        <v>228</v>
      </c>
      <c r="E273" s="47" t="str">
        <f>D273</f>
        <v>-</v>
      </c>
      <c r="F273" s="47">
        <v>30</v>
      </c>
      <c r="G273" s="47">
        <v>30</v>
      </c>
      <c r="H273" s="47">
        <v>2.4270195422961987</v>
      </c>
      <c r="I273" s="51">
        <f>H273</f>
        <v>2.4270195422961987</v>
      </c>
    </row>
    <row r="274" spans="1:9" ht="15.75" hidden="1">
      <c r="A274" s="394"/>
      <c r="B274" s="395" t="s">
        <v>96</v>
      </c>
      <c r="C274" s="661" t="s">
        <v>92</v>
      </c>
      <c r="D274" s="178" t="s">
        <v>228</v>
      </c>
      <c r="E274" s="178" t="str">
        <f>D274</f>
        <v>-</v>
      </c>
      <c r="F274" s="178">
        <v>168.87</v>
      </c>
      <c r="G274" s="178">
        <v>165.76</v>
      </c>
      <c r="H274" s="178">
        <v>146.71809864077267</v>
      </c>
      <c r="I274" s="179">
        <f>H274</f>
        <v>146.71809864077267</v>
      </c>
    </row>
    <row r="275" spans="1:9" ht="21" hidden="1" thickBot="1">
      <c r="A275" s="707" t="s">
        <v>403</v>
      </c>
      <c r="B275" s="708"/>
      <c r="C275" s="708"/>
      <c r="D275" s="708"/>
      <c r="E275" s="708"/>
      <c r="F275" s="708"/>
      <c r="G275" s="708"/>
      <c r="H275" s="708"/>
      <c r="I275" s="709"/>
    </row>
    <row r="276" spans="1:9" ht="21" hidden="1" thickBot="1">
      <c r="A276" s="707" t="s">
        <v>404</v>
      </c>
      <c r="B276" s="708"/>
      <c r="C276" s="708"/>
      <c r="D276" s="708"/>
      <c r="E276" s="708"/>
      <c r="F276" s="708"/>
      <c r="G276" s="708"/>
      <c r="H276" s="708"/>
      <c r="I276" s="709"/>
    </row>
    <row r="277" spans="1:9" ht="15.75" customHeight="1" hidden="1">
      <c r="A277" s="742" t="s">
        <v>53</v>
      </c>
      <c r="B277" s="745" t="s">
        <v>0</v>
      </c>
      <c r="C277" s="745" t="s">
        <v>83</v>
      </c>
      <c r="D277" s="745" t="s">
        <v>84</v>
      </c>
      <c r="E277" s="745"/>
      <c r="F277" s="745" t="s">
        <v>85</v>
      </c>
      <c r="G277" s="745"/>
      <c r="H277" s="745" t="s">
        <v>86</v>
      </c>
      <c r="I277" s="750"/>
    </row>
    <row r="278" spans="1:9" ht="15.75" customHeight="1" hidden="1">
      <c r="A278" s="742"/>
      <c r="B278" s="745"/>
      <c r="C278" s="745"/>
      <c r="D278" s="747">
        <v>2015</v>
      </c>
      <c r="E278" s="748"/>
      <c r="F278" s="747">
        <v>2016</v>
      </c>
      <c r="G278" s="748"/>
      <c r="H278" s="747">
        <v>2017</v>
      </c>
      <c r="I278" s="749"/>
    </row>
    <row r="279" spans="1:9" ht="15.75" hidden="1">
      <c r="A279" s="743"/>
      <c r="B279" s="740"/>
      <c r="C279" s="740"/>
      <c r="D279" s="59" t="s">
        <v>116</v>
      </c>
      <c r="E279" s="59" t="s">
        <v>117</v>
      </c>
      <c r="F279" s="59" t="s">
        <v>116</v>
      </c>
      <c r="G279" s="59" t="s">
        <v>117</v>
      </c>
      <c r="H279" s="59" t="s">
        <v>116</v>
      </c>
      <c r="I279" s="60" t="s">
        <v>117</v>
      </c>
    </row>
    <row r="280" spans="1:9" ht="15.75" hidden="1">
      <c r="A280" s="42" t="s">
        <v>2</v>
      </c>
      <c r="B280" s="43" t="s">
        <v>87</v>
      </c>
      <c r="C280" s="44"/>
      <c r="D280" s="45"/>
      <c r="E280" s="45"/>
      <c r="F280" s="45"/>
      <c r="G280" s="45"/>
      <c r="H280" s="45"/>
      <c r="I280" s="46"/>
    </row>
    <row r="281" spans="1:9" ht="15.75" hidden="1">
      <c r="A281" s="61" t="s">
        <v>4</v>
      </c>
      <c r="B281" s="62" t="s">
        <v>88</v>
      </c>
      <c r="C281" s="63"/>
      <c r="D281" s="64"/>
      <c r="E281" s="64"/>
      <c r="F281" s="64"/>
      <c r="G281" s="64"/>
      <c r="H281" s="64"/>
      <c r="I281" s="65"/>
    </row>
    <row r="282" spans="1:9" ht="78.75" customHeight="1" hidden="1">
      <c r="A282" s="61"/>
      <c r="B282" s="62" t="s">
        <v>89</v>
      </c>
      <c r="C282" s="63" t="s">
        <v>90</v>
      </c>
      <c r="D282" s="64"/>
      <c r="E282" s="64"/>
      <c r="F282" s="64"/>
      <c r="G282" s="64"/>
      <c r="H282" s="64"/>
      <c r="I282" s="65"/>
    </row>
    <row r="283" spans="1:9" ht="94.5" customHeight="1" hidden="1">
      <c r="A283" s="61"/>
      <c r="B283" s="62" t="s">
        <v>91</v>
      </c>
      <c r="C283" s="63" t="s">
        <v>92</v>
      </c>
      <c r="D283" s="64"/>
      <c r="E283" s="64"/>
      <c r="F283" s="64"/>
      <c r="G283" s="64"/>
      <c r="H283" s="64"/>
      <c r="I283" s="65"/>
    </row>
    <row r="284" spans="1:9" ht="15.75" customHeight="1" hidden="1">
      <c r="A284" s="42" t="s">
        <v>7</v>
      </c>
      <c r="B284" s="43" t="s">
        <v>93</v>
      </c>
      <c r="C284" s="44"/>
      <c r="D284" s="45"/>
      <c r="E284" s="45"/>
      <c r="F284" s="45"/>
      <c r="G284" s="45"/>
      <c r="H284" s="45"/>
      <c r="I284" s="46"/>
    </row>
    <row r="285" spans="1:9" ht="15.75" hidden="1">
      <c r="A285" s="42"/>
      <c r="B285" s="43" t="s">
        <v>147</v>
      </c>
      <c r="C285" s="44"/>
      <c r="D285" s="45"/>
      <c r="E285" s="45"/>
      <c r="F285" s="45"/>
      <c r="G285" s="45"/>
      <c r="H285" s="45"/>
      <c r="I285" s="46"/>
    </row>
    <row r="286" spans="1:9" ht="15.75" hidden="1">
      <c r="A286" s="42"/>
      <c r="B286" s="43" t="s">
        <v>94</v>
      </c>
      <c r="C286" s="44" t="s">
        <v>90</v>
      </c>
      <c r="D286" s="47">
        <v>1395850</v>
      </c>
      <c r="E286" s="47">
        <v>1395850</v>
      </c>
      <c r="F286" s="47">
        <v>0</v>
      </c>
      <c r="G286" s="47">
        <v>0</v>
      </c>
      <c r="H286" s="47">
        <v>0</v>
      </c>
      <c r="I286" s="51">
        <v>0</v>
      </c>
    </row>
    <row r="287" spans="1:9" ht="15.75" hidden="1">
      <c r="A287" s="42"/>
      <c r="B287" s="43" t="s">
        <v>95</v>
      </c>
      <c r="C287" s="44" t="s">
        <v>92</v>
      </c>
      <c r="D287" s="47">
        <v>40</v>
      </c>
      <c r="E287" s="47">
        <v>40</v>
      </c>
      <c r="F287" s="47">
        <v>0</v>
      </c>
      <c r="G287" s="47">
        <v>0</v>
      </c>
      <c r="H287" s="47">
        <v>0</v>
      </c>
      <c r="I287" s="51">
        <v>0</v>
      </c>
    </row>
    <row r="288" spans="1:9" ht="15.75" hidden="1">
      <c r="A288" s="175"/>
      <c r="B288" s="176" t="s">
        <v>96</v>
      </c>
      <c r="C288" s="177" t="s">
        <v>92</v>
      </c>
      <c r="D288" s="178">
        <v>2820</v>
      </c>
      <c r="E288" s="178">
        <v>2750</v>
      </c>
      <c r="F288" s="178">
        <v>0</v>
      </c>
      <c r="G288" s="178">
        <v>0</v>
      </c>
      <c r="H288" s="178">
        <v>0</v>
      </c>
      <c r="I288" s="179">
        <v>0</v>
      </c>
    </row>
    <row r="289" spans="1:9" ht="21" hidden="1" thickBot="1">
      <c r="A289" s="707" t="s">
        <v>405</v>
      </c>
      <c r="B289" s="708"/>
      <c r="C289" s="708"/>
      <c r="D289" s="708"/>
      <c r="E289" s="708"/>
      <c r="F289" s="708"/>
      <c r="G289" s="708"/>
      <c r="H289" s="708"/>
      <c r="I289" s="709"/>
    </row>
    <row r="290" spans="1:9" ht="15.75" customHeight="1" hidden="1">
      <c r="A290" s="742" t="s">
        <v>53</v>
      </c>
      <c r="B290" s="745" t="s">
        <v>0</v>
      </c>
      <c r="C290" s="745" t="s">
        <v>83</v>
      </c>
      <c r="D290" s="745" t="s">
        <v>84</v>
      </c>
      <c r="E290" s="745"/>
      <c r="F290" s="745" t="s">
        <v>85</v>
      </c>
      <c r="G290" s="745"/>
      <c r="H290" s="745" t="s">
        <v>86</v>
      </c>
      <c r="I290" s="750"/>
    </row>
    <row r="291" spans="1:9" ht="15.75" customHeight="1" hidden="1">
      <c r="A291" s="742"/>
      <c r="B291" s="745"/>
      <c r="C291" s="745"/>
      <c r="D291" s="747">
        <v>2015</v>
      </c>
      <c r="E291" s="748"/>
      <c r="F291" s="747">
        <v>2016</v>
      </c>
      <c r="G291" s="748"/>
      <c r="H291" s="747">
        <v>2017</v>
      </c>
      <c r="I291" s="749"/>
    </row>
    <row r="292" spans="1:9" ht="15.75" hidden="1">
      <c r="A292" s="743"/>
      <c r="B292" s="740"/>
      <c r="C292" s="740"/>
      <c r="D292" s="59" t="s">
        <v>116</v>
      </c>
      <c r="E292" s="59" t="s">
        <v>117</v>
      </c>
      <c r="F292" s="59" t="s">
        <v>116</v>
      </c>
      <c r="G292" s="59" t="s">
        <v>117</v>
      </c>
      <c r="H292" s="59" t="s">
        <v>116</v>
      </c>
      <c r="I292" s="60" t="s">
        <v>117</v>
      </c>
    </row>
    <row r="293" spans="1:9" ht="15.75" hidden="1">
      <c r="A293" s="42" t="s">
        <v>2</v>
      </c>
      <c r="B293" s="43" t="s">
        <v>87</v>
      </c>
      <c r="C293" s="44"/>
      <c r="D293" s="45"/>
      <c r="E293" s="45"/>
      <c r="F293" s="45"/>
      <c r="G293" s="45"/>
      <c r="H293" s="45"/>
      <c r="I293" s="46"/>
    </row>
    <row r="294" spans="1:9" ht="15.75" hidden="1">
      <c r="A294" s="61" t="s">
        <v>4</v>
      </c>
      <c r="B294" s="62" t="s">
        <v>88</v>
      </c>
      <c r="C294" s="63"/>
      <c r="D294" s="64"/>
      <c r="E294" s="64"/>
      <c r="F294" s="64"/>
      <c r="G294" s="64"/>
      <c r="H294" s="64"/>
      <c r="I294" s="65"/>
    </row>
    <row r="295" spans="1:9" ht="78.75" customHeight="1" hidden="1">
      <c r="A295" s="61"/>
      <c r="B295" s="62" t="s">
        <v>89</v>
      </c>
      <c r="C295" s="63" t="s">
        <v>90</v>
      </c>
      <c r="D295" s="64"/>
      <c r="E295" s="64"/>
      <c r="F295" s="64"/>
      <c r="G295" s="64"/>
      <c r="H295" s="64"/>
      <c r="I295" s="65"/>
    </row>
    <row r="296" spans="1:9" ht="94.5" customHeight="1" hidden="1">
      <c r="A296" s="61"/>
      <c r="B296" s="62" t="s">
        <v>91</v>
      </c>
      <c r="C296" s="63" t="s">
        <v>92</v>
      </c>
      <c r="D296" s="64"/>
      <c r="E296" s="64"/>
      <c r="F296" s="64"/>
      <c r="G296" s="64"/>
      <c r="H296" s="64"/>
      <c r="I296" s="65"/>
    </row>
    <row r="297" spans="1:9" ht="15.75" customHeight="1" hidden="1">
      <c r="A297" s="42" t="s">
        <v>7</v>
      </c>
      <c r="B297" s="43" t="s">
        <v>93</v>
      </c>
      <c r="C297" s="44"/>
      <c r="D297" s="45"/>
      <c r="E297" s="45"/>
      <c r="F297" s="45"/>
      <c r="G297" s="45"/>
      <c r="H297" s="45"/>
      <c r="I297" s="46"/>
    </row>
    <row r="298" spans="1:9" ht="15.75" hidden="1">
      <c r="A298" s="42"/>
      <c r="B298" s="43" t="s">
        <v>147</v>
      </c>
      <c r="C298" s="44"/>
      <c r="D298" s="45"/>
      <c r="E298" s="45"/>
      <c r="F298" s="45"/>
      <c r="G298" s="45"/>
      <c r="H298" s="45"/>
      <c r="I298" s="46"/>
    </row>
    <row r="299" spans="1:9" ht="15.75" hidden="1">
      <c r="A299" s="42"/>
      <c r="B299" s="43" t="s">
        <v>94</v>
      </c>
      <c r="C299" s="44" t="s">
        <v>90</v>
      </c>
      <c r="D299" s="47">
        <v>1395850</v>
      </c>
      <c r="E299" s="47">
        <v>1395850</v>
      </c>
      <c r="F299" s="47">
        <v>0</v>
      </c>
      <c r="G299" s="47">
        <v>0</v>
      </c>
      <c r="H299" s="47">
        <v>967472.1039770949</v>
      </c>
      <c r="I299" s="47">
        <f>H299</f>
        <v>967472.1039770949</v>
      </c>
    </row>
    <row r="300" spans="1:9" ht="15.75" hidden="1">
      <c r="A300" s="42"/>
      <c r="B300" s="43" t="s">
        <v>95</v>
      </c>
      <c r="C300" s="44" t="s">
        <v>92</v>
      </c>
      <c r="D300" s="47">
        <v>40</v>
      </c>
      <c r="E300" s="47">
        <v>40</v>
      </c>
      <c r="F300" s="47">
        <v>0</v>
      </c>
      <c r="G300" s="47">
        <v>0</v>
      </c>
      <c r="H300" s="47">
        <v>50.57398180875544</v>
      </c>
      <c r="I300" s="51">
        <f>H300</f>
        <v>50.57398180875544</v>
      </c>
    </row>
    <row r="301" spans="1:9" ht="15.75" hidden="1">
      <c r="A301" s="175"/>
      <c r="B301" s="176" t="s">
        <v>96</v>
      </c>
      <c r="C301" s="177" t="s">
        <v>92</v>
      </c>
      <c r="D301" s="178">
        <v>2780</v>
      </c>
      <c r="E301" s="178">
        <v>2700</v>
      </c>
      <c r="F301" s="178">
        <v>0</v>
      </c>
      <c r="G301" s="178">
        <v>0</v>
      </c>
      <c r="H301" s="178">
        <v>1726.657833929362</v>
      </c>
      <c r="I301" s="179">
        <f>H301</f>
        <v>1726.657833929362</v>
      </c>
    </row>
    <row r="302" spans="1:9" ht="21" hidden="1" thickBot="1">
      <c r="A302" s="704" t="s">
        <v>269</v>
      </c>
      <c r="B302" s="705"/>
      <c r="C302" s="705"/>
      <c r="D302" s="705"/>
      <c r="E302" s="705"/>
      <c r="F302" s="705"/>
      <c r="G302" s="705"/>
      <c r="H302" s="705"/>
      <c r="I302" s="706"/>
    </row>
    <row r="303" spans="1:9" ht="21" hidden="1" thickBot="1">
      <c r="A303" s="707" t="s">
        <v>270</v>
      </c>
      <c r="B303" s="708"/>
      <c r="C303" s="708"/>
      <c r="D303" s="708"/>
      <c r="E303" s="708"/>
      <c r="F303" s="708"/>
      <c r="G303" s="708"/>
      <c r="H303" s="708"/>
      <c r="I303" s="709"/>
    </row>
    <row r="304" spans="1:9" ht="15.75" hidden="1">
      <c r="A304" s="741" t="s">
        <v>53</v>
      </c>
      <c r="B304" s="744" t="s">
        <v>0</v>
      </c>
      <c r="C304" s="744" t="s">
        <v>83</v>
      </c>
      <c r="D304" s="744" t="s">
        <v>84</v>
      </c>
      <c r="E304" s="744"/>
      <c r="F304" s="744" t="s">
        <v>85</v>
      </c>
      <c r="G304" s="744"/>
      <c r="H304" s="744" t="s">
        <v>86</v>
      </c>
      <c r="I304" s="746"/>
    </row>
    <row r="305" spans="1:9" ht="15.75" hidden="1">
      <c r="A305" s="742"/>
      <c r="B305" s="745"/>
      <c r="C305" s="745"/>
      <c r="D305" s="747">
        <v>2015</v>
      </c>
      <c r="E305" s="748"/>
      <c r="F305" s="747">
        <v>2016</v>
      </c>
      <c r="G305" s="748"/>
      <c r="H305" s="747">
        <v>2017</v>
      </c>
      <c r="I305" s="749"/>
    </row>
    <row r="306" spans="1:9" ht="15.75" hidden="1">
      <c r="A306" s="743"/>
      <c r="B306" s="740"/>
      <c r="C306" s="740"/>
      <c r="D306" s="59" t="s">
        <v>145</v>
      </c>
      <c r="E306" s="59" t="s">
        <v>146</v>
      </c>
      <c r="F306" s="59" t="s">
        <v>145</v>
      </c>
      <c r="G306" s="59" t="s">
        <v>146</v>
      </c>
      <c r="H306" s="59" t="s">
        <v>145</v>
      </c>
      <c r="I306" s="60" t="s">
        <v>146</v>
      </c>
    </row>
    <row r="307" spans="1:9" ht="15.75" hidden="1">
      <c r="A307" s="42" t="s">
        <v>2</v>
      </c>
      <c r="B307" s="43" t="s">
        <v>87</v>
      </c>
      <c r="C307" s="44"/>
      <c r="D307" s="45"/>
      <c r="E307" s="45"/>
      <c r="F307" s="45"/>
      <c r="G307" s="45"/>
      <c r="H307" s="45"/>
      <c r="I307" s="46"/>
    </row>
    <row r="308" spans="1:9" ht="15.75" hidden="1">
      <c r="A308" s="61" t="s">
        <v>4</v>
      </c>
      <c r="B308" s="62" t="s">
        <v>88</v>
      </c>
      <c r="C308" s="63"/>
      <c r="D308" s="64"/>
      <c r="E308" s="64"/>
      <c r="F308" s="64"/>
      <c r="G308" s="64"/>
      <c r="H308" s="64"/>
      <c r="I308" s="65"/>
    </row>
    <row r="309" spans="1:9" ht="78.75" hidden="1">
      <c r="A309" s="61"/>
      <c r="B309" s="62" t="s">
        <v>89</v>
      </c>
      <c r="C309" s="63" t="s">
        <v>90</v>
      </c>
      <c r="D309" s="64"/>
      <c r="E309" s="64"/>
      <c r="F309" s="64"/>
      <c r="G309" s="64"/>
      <c r="H309" s="64"/>
      <c r="I309" s="65"/>
    </row>
    <row r="310" spans="1:9" ht="94.5" hidden="1">
      <c r="A310" s="61"/>
      <c r="B310" s="62" t="s">
        <v>91</v>
      </c>
      <c r="C310" s="63" t="s">
        <v>92</v>
      </c>
      <c r="D310" s="64"/>
      <c r="E310" s="64"/>
      <c r="F310" s="64"/>
      <c r="G310" s="64"/>
      <c r="H310" s="64"/>
      <c r="I310" s="65"/>
    </row>
    <row r="311" spans="1:9" ht="15.75" hidden="1">
      <c r="A311" s="42" t="s">
        <v>7</v>
      </c>
      <c r="B311" s="43" t="s">
        <v>93</v>
      </c>
      <c r="C311" s="101"/>
      <c r="D311" s="45"/>
      <c r="E311" s="45"/>
      <c r="F311" s="45"/>
      <c r="G311" s="45"/>
      <c r="H311" s="45"/>
      <c r="I311" s="46"/>
    </row>
    <row r="312" spans="1:9" ht="31.5" hidden="1">
      <c r="A312" s="42"/>
      <c r="B312" s="228" t="s">
        <v>280</v>
      </c>
      <c r="C312" s="101"/>
      <c r="D312" s="662"/>
      <c r="E312" s="662"/>
      <c r="F312" s="45"/>
      <c r="G312" s="45"/>
      <c r="H312" s="45"/>
      <c r="I312" s="46"/>
    </row>
    <row r="313" spans="1:9" ht="15.75" hidden="1">
      <c r="A313" s="42"/>
      <c r="B313" s="43" t="s">
        <v>94</v>
      </c>
      <c r="C313" s="101" t="s">
        <v>90</v>
      </c>
      <c r="D313" s="663">
        <v>389708.17</v>
      </c>
      <c r="E313" s="663">
        <v>520159.84</v>
      </c>
      <c r="F313" s="307">
        <v>526833.57</v>
      </c>
      <c r="G313" s="307">
        <v>453374.76</v>
      </c>
      <c r="H313" s="664">
        <v>1458790.6049602716</v>
      </c>
      <c r="I313" s="51">
        <v>1458790.6049602716</v>
      </c>
    </row>
    <row r="314" spans="1:9" ht="15.75" hidden="1">
      <c r="A314" s="42"/>
      <c r="B314" s="43" t="s">
        <v>95</v>
      </c>
      <c r="C314" s="101" t="s">
        <v>92</v>
      </c>
      <c r="D314" s="663">
        <v>259.63000000000005</v>
      </c>
      <c r="E314" s="663">
        <v>297.96</v>
      </c>
      <c r="F314" s="307">
        <v>1</v>
      </c>
      <c r="G314" s="307">
        <v>1</v>
      </c>
      <c r="H314" s="664">
        <v>161.41346158694336</v>
      </c>
      <c r="I314" s="51">
        <v>161.41346158694336</v>
      </c>
    </row>
    <row r="315" spans="1:9" ht="32.25" hidden="1" thickBot="1">
      <c r="A315" s="48"/>
      <c r="B315" s="665" t="s">
        <v>281</v>
      </c>
      <c r="C315" s="106" t="s">
        <v>92</v>
      </c>
      <c r="D315" s="666" t="s">
        <v>406</v>
      </c>
      <c r="E315" s="666" t="s">
        <v>407</v>
      </c>
      <c r="F315" s="667" t="s">
        <v>408</v>
      </c>
      <c r="G315" s="667" t="s">
        <v>409</v>
      </c>
      <c r="H315" s="666">
        <v>7676.145993301622</v>
      </c>
      <c r="I315" s="56">
        <v>7676.145993301622</v>
      </c>
    </row>
    <row r="316" spans="1:9" ht="21" hidden="1" thickBot="1">
      <c r="A316" s="707" t="s">
        <v>276</v>
      </c>
      <c r="B316" s="708"/>
      <c r="C316" s="708"/>
      <c r="D316" s="708"/>
      <c r="E316" s="708"/>
      <c r="F316" s="708"/>
      <c r="G316" s="708"/>
      <c r="H316" s="708"/>
      <c r="I316" s="709"/>
    </row>
    <row r="317" spans="1:9" ht="15.75" hidden="1">
      <c r="A317" s="741" t="s">
        <v>53</v>
      </c>
      <c r="B317" s="744" t="s">
        <v>0</v>
      </c>
      <c r="C317" s="744" t="s">
        <v>83</v>
      </c>
      <c r="D317" s="744" t="s">
        <v>84</v>
      </c>
      <c r="E317" s="744"/>
      <c r="F317" s="744" t="s">
        <v>85</v>
      </c>
      <c r="G317" s="744"/>
      <c r="H317" s="744" t="s">
        <v>86</v>
      </c>
      <c r="I317" s="746"/>
    </row>
    <row r="318" spans="1:9" ht="15.75" hidden="1">
      <c r="A318" s="742"/>
      <c r="B318" s="745"/>
      <c r="C318" s="745"/>
      <c r="D318" s="747">
        <v>2015</v>
      </c>
      <c r="E318" s="748"/>
      <c r="F318" s="747">
        <v>2016</v>
      </c>
      <c r="G318" s="748"/>
      <c r="H318" s="747">
        <v>2017</v>
      </c>
      <c r="I318" s="749"/>
    </row>
    <row r="319" spans="1:9" ht="15.75" hidden="1">
      <c r="A319" s="743"/>
      <c r="B319" s="740"/>
      <c r="C319" s="740"/>
      <c r="D319" s="59" t="s">
        <v>145</v>
      </c>
      <c r="E319" s="59" t="s">
        <v>146</v>
      </c>
      <c r="F319" s="59" t="s">
        <v>145</v>
      </c>
      <c r="G319" s="59" t="s">
        <v>146</v>
      </c>
      <c r="H319" s="59" t="s">
        <v>145</v>
      </c>
      <c r="I319" s="60" t="s">
        <v>146</v>
      </c>
    </row>
    <row r="320" spans="1:9" ht="15.75" hidden="1">
      <c r="A320" s="42" t="s">
        <v>2</v>
      </c>
      <c r="B320" s="43" t="s">
        <v>87</v>
      </c>
      <c r="C320" s="44"/>
      <c r="D320" s="45"/>
      <c r="E320" s="45"/>
      <c r="F320" s="45"/>
      <c r="G320" s="45"/>
      <c r="H320" s="45"/>
      <c r="I320" s="46"/>
    </row>
    <row r="321" spans="1:9" ht="15.75" hidden="1">
      <c r="A321" s="61" t="s">
        <v>4</v>
      </c>
      <c r="B321" s="62" t="s">
        <v>88</v>
      </c>
      <c r="C321" s="63"/>
      <c r="D321" s="64"/>
      <c r="E321" s="64"/>
      <c r="F321" s="64"/>
      <c r="G321" s="64"/>
      <c r="H321" s="64"/>
      <c r="I321" s="65"/>
    </row>
    <row r="322" spans="1:9" ht="78.75" hidden="1">
      <c r="A322" s="61"/>
      <c r="B322" s="62" t="s">
        <v>89</v>
      </c>
      <c r="C322" s="63" t="s">
        <v>90</v>
      </c>
      <c r="D322" s="64"/>
      <c r="E322" s="64"/>
      <c r="F322" s="64"/>
      <c r="G322" s="64"/>
      <c r="H322" s="64"/>
      <c r="I322" s="65"/>
    </row>
    <row r="323" spans="1:9" ht="94.5" hidden="1">
      <c r="A323" s="61"/>
      <c r="B323" s="62" t="s">
        <v>91</v>
      </c>
      <c r="C323" s="63" t="s">
        <v>92</v>
      </c>
      <c r="D323" s="64"/>
      <c r="E323" s="64"/>
      <c r="F323" s="64"/>
      <c r="G323" s="64"/>
      <c r="H323" s="64"/>
      <c r="I323" s="65"/>
    </row>
    <row r="324" spans="1:9" ht="15.75" hidden="1">
      <c r="A324" s="42" t="s">
        <v>7</v>
      </c>
      <c r="B324" s="43" t="s">
        <v>93</v>
      </c>
      <c r="C324" s="101"/>
      <c r="D324" s="668"/>
      <c r="E324" s="668"/>
      <c r="F324" s="45"/>
      <c r="G324" s="45"/>
      <c r="H324" s="45"/>
      <c r="I324" s="46"/>
    </row>
    <row r="325" spans="1:9" ht="31.5" hidden="1">
      <c r="A325" s="42"/>
      <c r="B325" s="228" t="s">
        <v>284</v>
      </c>
      <c r="C325" s="101"/>
      <c r="D325" s="669"/>
      <c r="E325" s="669"/>
      <c r="F325" s="45"/>
      <c r="G325" s="45"/>
      <c r="H325" s="45"/>
      <c r="I325" s="46"/>
    </row>
    <row r="326" spans="1:9" ht="15.75" hidden="1">
      <c r="A326" s="42"/>
      <c r="B326" s="43" t="s">
        <v>94</v>
      </c>
      <c r="C326" s="101" t="s">
        <v>90</v>
      </c>
      <c r="D326" s="670">
        <v>465737</v>
      </c>
      <c r="E326" s="670">
        <v>493666</v>
      </c>
      <c r="F326" s="307">
        <v>480689</v>
      </c>
      <c r="G326" s="307">
        <v>486238</v>
      </c>
      <c r="H326" s="47">
        <v>1072656.3382763304</v>
      </c>
      <c r="I326" s="51">
        <v>1072656.3382763304</v>
      </c>
    </row>
    <row r="327" spans="1:9" ht="15.75" hidden="1">
      <c r="A327" s="42"/>
      <c r="B327" s="43" t="s">
        <v>95</v>
      </c>
      <c r="C327" s="101" t="s">
        <v>92</v>
      </c>
      <c r="D327" s="670">
        <v>13</v>
      </c>
      <c r="E327" s="670">
        <v>7</v>
      </c>
      <c r="F327" s="307" t="s">
        <v>228</v>
      </c>
      <c r="G327" s="307">
        <v>4</v>
      </c>
      <c r="H327" s="47">
        <v>77.81610507831681</v>
      </c>
      <c r="I327" s="51">
        <v>77.81610507831681</v>
      </c>
    </row>
    <row r="328" spans="1:9" ht="32.25" hidden="1" thickBot="1">
      <c r="A328" s="48"/>
      <c r="B328" s="665" t="s">
        <v>285</v>
      </c>
      <c r="C328" s="106" t="s">
        <v>92</v>
      </c>
      <c r="D328" s="55" t="s">
        <v>410</v>
      </c>
      <c r="E328" s="55" t="s">
        <v>411</v>
      </c>
      <c r="F328" s="667">
        <v>1068</v>
      </c>
      <c r="G328" s="667">
        <v>1085</v>
      </c>
      <c r="H328" s="55">
        <v>2405.740842992213</v>
      </c>
      <c r="I328" s="56">
        <v>2405.740842992213</v>
      </c>
    </row>
    <row r="329" spans="1:9" ht="21" hidden="1" thickBot="1">
      <c r="A329" s="704" t="s">
        <v>111</v>
      </c>
      <c r="B329" s="705"/>
      <c r="C329" s="705"/>
      <c r="D329" s="705"/>
      <c r="E329" s="705"/>
      <c r="F329" s="705"/>
      <c r="G329" s="705"/>
      <c r="H329" s="705"/>
      <c r="I329" s="706"/>
    </row>
    <row r="330" spans="1:9" ht="21" hidden="1" thickBot="1">
      <c r="A330" s="707" t="s">
        <v>372</v>
      </c>
      <c r="B330" s="708"/>
      <c r="C330" s="708"/>
      <c r="D330" s="708"/>
      <c r="E330" s="708"/>
      <c r="F330" s="708"/>
      <c r="G330" s="708"/>
      <c r="H330" s="708"/>
      <c r="I330" s="709"/>
    </row>
    <row r="331" spans="1:9" ht="15.75" hidden="1">
      <c r="A331" s="742" t="s">
        <v>53</v>
      </c>
      <c r="B331" s="745" t="s">
        <v>0</v>
      </c>
      <c r="C331" s="745" t="s">
        <v>83</v>
      </c>
      <c r="D331" s="745" t="s">
        <v>84</v>
      </c>
      <c r="E331" s="745"/>
      <c r="F331" s="745" t="s">
        <v>85</v>
      </c>
      <c r="G331" s="745"/>
      <c r="H331" s="745" t="s">
        <v>86</v>
      </c>
      <c r="I331" s="750"/>
    </row>
    <row r="332" spans="1:9" ht="15.75" hidden="1">
      <c r="A332" s="742"/>
      <c r="B332" s="745"/>
      <c r="C332" s="745"/>
      <c r="D332" s="747">
        <v>2015</v>
      </c>
      <c r="E332" s="748"/>
      <c r="F332" s="747">
        <v>2016</v>
      </c>
      <c r="G332" s="748"/>
      <c r="H332" s="747">
        <v>2017</v>
      </c>
      <c r="I332" s="749"/>
    </row>
    <row r="333" spans="1:9" ht="15.75" hidden="1">
      <c r="A333" s="743"/>
      <c r="B333" s="740"/>
      <c r="C333" s="740"/>
      <c r="D333" s="59" t="s">
        <v>145</v>
      </c>
      <c r="E333" s="59" t="s">
        <v>146</v>
      </c>
      <c r="F333" s="59" t="s">
        <v>145</v>
      </c>
      <c r="G333" s="59" t="s">
        <v>146</v>
      </c>
      <c r="H333" s="59" t="s">
        <v>145</v>
      </c>
      <c r="I333" s="60" t="s">
        <v>146</v>
      </c>
    </row>
    <row r="334" spans="1:9" ht="15.75" hidden="1">
      <c r="A334" s="42" t="s">
        <v>2</v>
      </c>
      <c r="B334" s="43" t="s">
        <v>87</v>
      </c>
      <c r="C334" s="44"/>
      <c r="D334" s="45"/>
      <c r="E334" s="45"/>
      <c r="F334" s="45"/>
      <c r="G334" s="45"/>
      <c r="H334" s="45"/>
      <c r="I334" s="46"/>
    </row>
    <row r="335" spans="1:9" ht="15.75" hidden="1">
      <c r="A335" s="61" t="s">
        <v>4</v>
      </c>
      <c r="B335" s="62" t="s">
        <v>88</v>
      </c>
      <c r="C335" s="63"/>
      <c r="D335" s="64"/>
      <c r="E335" s="64"/>
      <c r="F335" s="64"/>
      <c r="G335" s="64"/>
      <c r="H335" s="64"/>
      <c r="I335" s="65"/>
    </row>
    <row r="336" spans="1:9" ht="78.75" hidden="1">
      <c r="A336" s="61"/>
      <c r="B336" s="62" t="s">
        <v>89</v>
      </c>
      <c r="C336" s="63" t="s">
        <v>90</v>
      </c>
      <c r="D336" s="64"/>
      <c r="E336" s="64"/>
      <c r="F336" s="64"/>
      <c r="G336" s="64"/>
      <c r="H336" s="64"/>
      <c r="I336" s="65"/>
    </row>
    <row r="337" spans="1:9" ht="94.5" hidden="1">
      <c r="A337" s="61"/>
      <c r="B337" s="62" t="s">
        <v>91</v>
      </c>
      <c r="C337" s="63" t="s">
        <v>92</v>
      </c>
      <c r="D337" s="64"/>
      <c r="E337" s="64"/>
      <c r="F337" s="64"/>
      <c r="G337" s="64"/>
      <c r="H337" s="64"/>
      <c r="I337" s="65"/>
    </row>
    <row r="338" spans="1:9" ht="15.75" hidden="1">
      <c r="A338" s="42" t="s">
        <v>7</v>
      </c>
      <c r="B338" s="43" t="s">
        <v>93</v>
      </c>
      <c r="C338" s="44"/>
      <c r="D338" s="45"/>
      <c r="E338" s="45"/>
      <c r="F338" s="45"/>
      <c r="G338" s="45"/>
      <c r="H338" s="45"/>
      <c r="I338" s="46"/>
    </row>
    <row r="339" spans="1:9" ht="15.75" hidden="1">
      <c r="A339" s="42"/>
      <c r="B339" s="43" t="s">
        <v>118</v>
      </c>
      <c r="C339" s="44"/>
      <c r="D339" s="45"/>
      <c r="E339" s="45"/>
      <c r="F339" s="45"/>
      <c r="G339" s="45"/>
      <c r="H339" s="45"/>
      <c r="I339" s="46"/>
    </row>
    <row r="340" spans="1:9" ht="15.75" hidden="1">
      <c r="A340" s="42"/>
      <c r="B340" s="43" t="s">
        <v>94</v>
      </c>
      <c r="C340" s="44" t="s">
        <v>90</v>
      </c>
      <c r="D340" s="47">
        <v>1409875.53</v>
      </c>
      <c r="E340" s="47">
        <v>1403475.76</v>
      </c>
      <c r="F340" s="47">
        <v>1083960.26</v>
      </c>
      <c r="G340" s="47">
        <f>F340</f>
        <v>1083960.26</v>
      </c>
      <c r="H340" s="47">
        <f>'[7]Приложение №2'!F943/'[7]Приложение №2'!F937/12*1000</f>
        <v>404354.86075389944</v>
      </c>
      <c r="I340" s="51">
        <f>H340</f>
        <v>404354.86075389944</v>
      </c>
    </row>
    <row r="341" spans="1:9" ht="15.75" hidden="1">
      <c r="A341" s="42"/>
      <c r="B341" s="43" t="s">
        <v>95</v>
      </c>
      <c r="C341" s="44" t="s">
        <v>92</v>
      </c>
      <c r="D341" s="47">
        <v>143.38</v>
      </c>
      <c r="E341" s="47">
        <v>147.44</v>
      </c>
      <c r="F341" s="47">
        <v>169.24</v>
      </c>
      <c r="G341" s="47">
        <f>F341</f>
        <v>169.24</v>
      </c>
      <c r="H341" s="47">
        <f>((52370*2263.78)/'[7]Приложение №2'!F938)</f>
        <v>30.646265474464066</v>
      </c>
      <c r="I341" s="51">
        <f>H341</f>
        <v>30.646265474464066</v>
      </c>
    </row>
    <row r="342" spans="1:9" ht="15.75" hidden="1">
      <c r="A342" s="42"/>
      <c r="B342" s="43" t="s">
        <v>96</v>
      </c>
      <c r="C342" s="44" t="s">
        <v>92</v>
      </c>
      <c r="D342" s="47">
        <v>2183.31</v>
      </c>
      <c r="E342" s="47">
        <v>2178.11</v>
      </c>
      <c r="F342" s="47">
        <v>1725.91</v>
      </c>
      <c r="G342" s="47">
        <f>F342</f>
        <v>1725.91</v>
      </c>
      <c r="H342" s="47">
        <f>(('[7]Приложение №2'!F943+118554.16)/('[7]Приложение №2'!F938/1000))</f>
        <v>608.3811807662858</v>
      </c>
      <c r="I342" s="51">
        <f>H342</f>
        <v>608.3811807662858</v>
      </c>
    </row>
    <row r="343" spans="1:9" ht="15.75" hidden="1">
      <c r="A343" s="52"/>
      <c r="B343" s="53" t="s">
        <v>119</v>
      </c>
      <c r="C343" s="54"/>
      <c r="D343" s="671"/>
      <c r="E343" s="671"/>
      <c r="F343" s="671"/>
      <c r="G343" s="671"/>
      <c r="H343" s="671"/>
      <c r="I343" s="672"/>
    </row>
    <row r="344" spans="1:9" ht="15.75" hidden="1">
      <c r="A344" s="42"/>
      <c r="B344" s="43" t="s">
        <v>94</v>
      </c>
      <c r="C344" s="44" t="s">
        <v>90</v>
      </c>
      <c r="D344" s="47">
        <v>220218.84</v>
      </c>
      <c r="E344" s="47">
        <v>192232.636</v>
      </c>
      <c r="F344" s="47">
        <v>377311.22</v>
      </c>
      <c r="G344" s="47">
        <f>F344</f>
        <v>377311.22</v>
      </c>
      <c r="H344" s="47">
        <f>H340</f>
        <v>404354.86075389944</v>
      </c>
      <c r="I344" s="51">
        <f>H344</f>
        <v>404354.86075389944</v>
      </c>
    </row>
    <row r="345" spans="1:9" ht="15.75" hidden="1">
      <c r="A345" s="42"/>
      <c r="B345" s="43" t="s">
        <v>95</v>
      </c>
      <c r="C345" s="44" t="s">
        <v>92</v>
      </c>
      <c r="D345" s="47">
        <v>37.535</v>
      </c>
      <c r="E345" s="47">
        <v>34.38</v>
      </c>
      <c r="F345" s="47">
        <v>39.36</v>
      </c>
      <c r="G345" s="47">
        <f>F345</f>
        <v>39.36</v>
      </c>
      <c r="H345" s="47">
        <f>H341</f>
        <v>30.646265474464066</v>
      </c>
      <c r="I345" s="51">
        <f>I341</f>
        <v>30.646265474464066</v>
      </c>
    </row>
    <row r="346" spans="1:9" ht="16.5" hidden="1" thickBot="1">
      <c r="A346" s="48"/>
      <c r="B346" s="49" t="s">
        <v>96</v>
      </c>
      <c r="C346" s="50" t="s">
        <v>92</v>
      </c>
      <c r="D346" s="55">
        <v>338.251</v>
      </c>
      <c r="E346" s="55">
        <v>296.88</v>
      </c>
      <c r="F346" s="55">
        <v>582.14</v>
      </c>
      <c r="G346" s="55">
        <f>F346</f>
        <v>582.14</v>
      </c>
      <c r="H346" s="55">
        <f>H342</f>
        <v>608.3811807662858</v>
      </c>
      <c r="I346" s="56">
        <f>I342</f>
        <v>608.3811807662858</v>
      </c>
    </row>
    <row r="347" spans="1:9" ht="21" hidden="1" thickBot="1">
      <c r="A347" s="707" t="s">
        <v>375</v>
      </c>
      <c r="B347" s="708"/>
      <c r="C347" s="708"/>
      <c r="D347" s="708"/>
      <c r="E347" s="708"/>
      <c r="F347" s="708"/>
      <c r="G347" s="708"/>
      <c r="H347" s="708"/>
      <c r="I347" s="709"/>
    </row>
    <row r="348" spans="1:9" ht="15.75" hidden="1">
      <c r="A348" s="742" t="s">
        <v>53</v>
      </c>
      <c r="B348" s="745" t="s">
        <v>0</v>
      </c>
      <c r="C348" s="745" t="s">
        <v>83</v>
      </c>
      <c r="D348" s="745" t="s">
        <v>84</v>
      </c>
      <c r="E348" s="745"/>
      <c r="F348" s="745" t="s">
        <v>85</v>
      </c>
      <c r="G348" s="745"/>
      <c r="H348" s="745" t="s">
        <v>86</v>
      </c>
      <c r="I348" s="750"/>
    </row>
    <row r="349" spans="1:9" ht="15.75" hidden="1">
      <c r="A349" s="742"/>
      <c r="B349" s="745"/>
      <c r="C349" s="745"/>
      <c r="D349" s="747">
        <v>2015</v>
      </c>
      <c r="E349" s="748"/>
      <c r="F349" s="747">
        <v>2016</v>
      </c>
      <c r="G349" s="748"/>
      <c r="H349" s="747">
        <v>2017</v>
      </c>
      <c r="I349" s="749"/>
    </row>
    <row r="350" spans="1:9" ht="15.75" hidden="1">
      <c r="A350" s="743"/>
      <c r="B350" s="740"/>
      <c r="C350" s="740"/>
      <c r="D350" s="59" t="s">
        <v>145</v>
      </c>
      <c r="E350" s="59" t="s">
        <v>146</v>
      </c>
      <c r="F350" s="59" t="s">
        <v>145</v>
      </c>
      <c r="G350" s="59" t="s">
        <v>146</v>
      </c>
      <c r="H350" s="59" t="s">
        <v>145</v>
      </c>
      <c r="I350" s="60" t="s">
        <v>146</v>
      </c>
    </row>
    <row r="351" spans="1:9" ht="15.75" hidden="1">
      <c r="A351" s="42" t="s">
        <v>2</v>
      </c>
      <c r="B351" s="43" t="s">
        <v>87</v>
      </c>
      <c r="C351" s="44"/>
      <c r="D351" s="45"/>
      <c r="E351" s="45"/>
      <c r="F351" s="45"/>
      <c r="G351" s="45"/>
      <c r="H351" s="45"/>
      <c r="I351" s="46"/>
    </row>
    <row r="352" spans="1:9" ht="15.75" hidden="1">
      <c r="A352" s="61" t="s">
        <v>4</v>
      </c>
      <c r="B352" s="62" t="s">
        <v>88</v>
      </c>
      <c r="C352" s="63"/>
      <c r="D352" s="64"/>
      <c r="E352" s="64"/>
      <c r="F352" s="64"/>
      <c r="G352" s="64"/>
      <c r="H352" s="64"/>
      <c r="I352" s="65"/>
    </row>
    <row r="353" spans="1:9" ht="78.75" hidden="1">
      <c r="A353" s="61"/>
      <c r="B353" s="62" t="s">
        <v>89</v>
      </c>
      <c r="C353" s="63" t="s">
        <v>90</v>
      </c>
      <c r="D353" s="64"/>
      <c r="E353" s="64"/>
      <c r="F353" s="64"/>
      <c r="G353" s="64"/>
      <c r="H353" s="64"/>
      <c r="I353" s="65"/>
    </row>
    <row r="354" spans="1:9" ht="94.5" hidden="1">
      <c r="A354" s="61"/>
      <c r="B354" s="62" t="s">
        <v>91</v>
      </c>
      <c r="C354" s="63" t="s">
        <v>92</v>
      </c>
      <c r="D354" s="64"/>
      <c r="E354" s="64"/>
      <c r="F354" s="64"/>
      <c r="G354" s="64"/>
      <c r="H354" s="64"/>
      <c r="I354" s="65"/>
    </row>
    <row r="355" spans="1:9" ht="15.75" hidden="1">
      <c r="A355" s="42" t="s">
        <v>7</v>
      </c>
      <c r="B355" s="43" t="s">
        <v>93</v>
      </c>
      <c r="C355" s="44"/>
      <c r="D355" s="45"/>
      <c r="E355" s="45"/>
      <c r="F355" s="45"/>
      <c r="G355" s="45"/>
      <c r="H355" s="45"/>
      <c r="I355" s="46"/>
    </row>
    <row r="356" spans="1:9" ht="15.75" hidden="1">
      <c r="A356" s="42"/>
      <c r="B356" s="43" t="s">
        <v>412</v>
      </c>
      <c r="C356" s="44"/>
      <c r="D356" s="45"/>
      <c r="E356" s="45"/>
      <c r="F356" s="45"/>
      <c r="G356" s="45"/>
      <c r="H356" s="45"/>
      <c r="I356" s="46"/>
    </row>
    <row r="357" spans="1:9" ht="15.75" hidden="1">
      <c r="A357" s="42"/>
      <c r="B357" s="43" t="s">
        <v>94</v>
      </c>
      <c r="C357" s="44" t="s">
        <v>90</v>
      </c>
      <c r="D357" s="47">
        <v>1409875.53</v>
      </c>
      <c r="E357" s="47">
        <v>1403475.76</v>
      </c>
      <c r="F357" s="47">
        <v>1083960.26</v>
      </c>
      <c r="G357" s="47">
        <v>1083960.26</v>
      </c>
      <c r="H357" s="47">
        <v>509204.9705660586</v>
      </c>
      <c r="I357" s="51">
        <v>509204.9705660586</v>
      </c>
    </row>
    <row r="358" spans="1:9" ht="15.75" hidden="1">
      <c r="A358" s="42"/>
      <c r="B358" s="43" t="s">
        <v>95</v>
      </c>
      <c r="C358" s="44" t="s">
        <v>92</v>
      </c>
      <c r="D358" s="47">
        <v>143.38</v>
      </c>
      <c r="E358" s="47">
        <v>147.44</v>
      </c>
      <c r="F358" s="47">
        <v>169.24</v>
      </c>
      <c r="G358" s="47">
        <v>169.24</v>
      </c>
      <c r="H358" s="47">
        <v>8.969965882780468</v>
      </c>
      <c r="I358" s="51">
        <v>8.969965882780468</v>
      </c>
    </row>
    <row r="359" spans="1:9" ht="15.75" hidden="1">
      <c r="A359" s="42"/>
      <c r="B359" s="43" t="s">
        <v>96</v>
      </c>
      <c r="C359" s="44" t="s">
        <v>92</v>
      </c>
      <c r="D359" s="47">
        <v>2183.31</v>
      </c>
      <c r="E359" s="47">
        <v>2178.11</v>
      </c>
      <c r="F359" s="47">
        <v>1725.91</v>
      </c>
      <c r="G359" s="47">
        <v>1725.91</v>
      </c>
      <c r="H359" s="47">
        <v>810.9215270922742</v>
      </c>
      <c r="I359" s="51">
        <v>810.9215270922742</v>
      </c>
    </row>
    <row r="360" spans="1:9" ht="15.75" hidden="1">
      <c r="A360" s="52"/>
      <c r="B360" s="53" t="s">
        <v>413</v>
      </c>
      <c r="C360" s="54"/>
      <c r="D360" s="671"/>
      <c r="E360" s="671"/>
      <c r="F360" s="671"/>
      <c r="G360" s="671"/>
      <c r="H360" s="671"/>
      <c r="I360" s="672"/>
    </row>
    <row r="361" spans="1:9" ht="15.75" hidden="1">
      <c r="A361" s="42"/>
      <c r="B361" s="43" t="s">
        <v>94</v>
      </c>
      <c r="C361" s="44" t="s">
        <v>90</v>
      </c>
      <c r="D361" s="47">
        <v>220218.84</v>
      </c>
      <c r="E361" s="47">
        <v>192232.636</v>
      </c>
      <c r="F361" s="47">
        <v>377311.22</v>
      </c>
      <c r="G361" s="47">
        <v>377311.22</v>
      </c>
      <c r="H361" s="47">
        <v>509204.9705660586</v>
      </c>
      <c r="I361" s="51">
        <v>509204.9705660586</v>
      </c>
    </row>
    <row r="362" spans="1:9" ht="15.75" hidden="1">
      <c r="A362" s="42"/>
      <c r="B362" s="43" t="s">
        <v>95</v>
      </c>
      <c r="C362" s="44" t="s">
        <v>92</v>
      </c>
      <c r="D362" s="47">
        <v>37.535</v>
      </c>
      <c r="E362" s="47">
        <v>34.38</v>
      </c>
      <c r="F362" s="47">
        <v>39.36</v>
      </c>
      <c r="G362" s="47">
        <v>39.36</v>
      </c>
      <c r="H362" s="47">
        <v>8.969965882780468</v>
      </c>
      <c r="I362" s="51">
        <v>8.969965882780468</v>
      </c>
    </row>
    <row r="363" spans="1:9" ht="16.5" hidden="1" thickBot="1">
      <c r="A363" s="48"/>
      <c r="B363" s="49" t="s">
        <v>96</v>
      </c>
      <c r="C363" s="50" t="s">
        <v>92</v>
      </c>
      <c r="D363" s="55">
        <v>338.251</v>
      </c>
      <c r="E363" s="55">
        <v>296.88</v>
      </c>
      <c r="F363" s="55">
        <v>582.14</v>
      </c>
      <c r="G363" s="55">
        <v>582.14</v>
      </c>
      <c r="H363" s="55">
        <v>810.9215270922742</v>
      </c>
      <c r="I363" s="56">
        <v>810.9215270922742</v>
      </c>
    </row>
    <row r="364" spans="1:9" ht="15.75" customHeight="1" hidden="1" thickBot="1">
      <c r="A364" s="707" t="s">
        <v>377</v>
      </c>
      <c r="B364" s="708"/>
      <c r="C364" s="708"/>
      <c r="D364" s="708"/>
      <c r="E364" s="708"/>
      <c r="F364" s="708"/>
      <c r="G364" s="708"/>
      <c r="H364" s="708"/>
      <c r="I364" s="709"/>
    </row>
    <row r="365" spans="1:9" ht="15.75" customHeight="1" hidden="1">
      <c r="A365" s="824" t="s">
        <v>53</v>
      </c>
      <c r="B365" s="826" t="s">
        <v>0</v>
      </c>
      <c r="C365" s="826" t="s">
        <v>83</v>
      </c>
      <c r="D365" s="771" t="s">
        <v>84</v>
      </c>
      <c r="E365" s="772"/>
      <c r="F365" s="771" t="s">
        <v>85</v>
      </c>
      <c r="G365" s="772"/>
      <c r="H365" s="771" t="s">
        <v>86</v>
      </c>
      <c r="I365" s="773"/>
    </row>
    <row r="366" spans="1:9" ht="15.75" hidden="1">
      <c r="A366" s="825"/>
      <c r="B366" s="827"/>
      <c r="C366" s="827"/>
      <c r="D366" s="747">
        <v>2015</v>
      </c>
      <c r="E366" s="748"/>
      <c r="F366" s="747">
        <v>2016</v>
      </c>
      <c r="G366" s="748"/>
      <c r="H366" s="747">
        <v>2017</v>
      </c>
      <c r="I366" s="749"/>
    </row>
    <row r="367" spans="1:9" ht="15.75" hidden="1">
      <c r="A367" s="742"/>
      <c r="B367" s="745"/>
      <c r="C367" s="745"/>
      <c r="D367" s="59" t="s">
        <v>145</v>
      </c>
      <c r="E367" s="59" t="s">
        <v>146</v>
      </c>
      <c r="F367" s="59" t="s">
        <v>145</v>
      </c>
      <c r="G367" s="59" t="s">
        <v>146</v>
      </c>
      <c r="H367" s="59" t="s">
        <v>145</v>
      </c>
      <c r="I367" s="60" t="s">
        <v>146</v>
      </c>
    </row>
    <row r="368" spans="1:9" ht="15.75" hidden="1">
      <c r="A368" s="42" t="s">
        <v>2</v>
      </c>
      <c r="B368" s="43" t="s">
        <v>87</v>
      </c>
      <c r="C368" s="44"/>
      <c r="D368" s="45"/>
      <c r="E368" s="45"/>
      <c r="F368" s="45"/>
      <c r="G368" s="45"/>
      <c r="H368" s="45"/>
      <c r="I368" s="46"/>
    </row>
    <row r="369" spans="1:9" ht="15.75" hidden="1">
      <c r="A369" s="61" t="s">
        <v>4</v>
      </c>
      <c r="B369" s="62" t="s">
        <v>88</v>
      </c>
      <c r="C369" s="63"/>
      <c r="D369" s="64"/>
      <c r="E369" s="64"/>
      <c r="F369" s="64"/>
      <c r="G369" s="64"/>
      <c r="H369" s="64"/>
      <c r="I369" s="65"/>
    </row>
    <row r="370" spans="1:9" ht="78.75" hidden="1">
      <c r="A370" s="61"/>
      <c r="B370" s="62" t="s">
        <v>89</v>
      </c>
      <c r="C370" s="63" t="s">
        <v>90</v>
      </c>
      <c r="D370" s="64"/>
      <c r="E370" s="64"/>
      <c r="F370" s="64"/>
      <c r="G370" s="64"/>
      <c r="H370" s="64"/>
      <c r="I370" s="65"/>
    </row>
    <row r="371" spans="1:9" ht="94.5" hidden="1">
      <c r="A371" s="61"/>
      <c r="B371" s="62" t="s">
        <v>91</v>
      </c>
      <c r="C371" s="63" t="s">
        <v>92</v>
      </c>
      <c r="D371" s="64"/>
      <c r="E371" s="64"/>
      <c r="F371" s="64"/>
      <c r="G371" s="64"/>
      <c r="H371" s="64"/>
      <c r="I371" s="65"/>
    </row>
    <row r="372" spans="1:9" ht="15.75" hidden="1">
      <c r="A372" s="42" t="s">
        <v>7</v>
      </c>
      <c r="B372" s="43" t="s">
        <v>93</v>
      </c>
      <c r="C372" s="44"/>
      <c r="D372" s="45"/>
      <c r="E372" s="45"/>
      <c r="F372" s="45"/>
      <c r="G372" s="45"/>
      <c r="H372" s="45"/>
      <c r="I372" s="46"/>
    </row>
    <row r="373" spans="1:9" ht="15.75" hidden="1">
      <c r="A373" s="42"/>
      <c r="B373" s="43" t="s">
        <v>147</v>
      </c>
      <c r="C373" s="44"/>
      <c r="D373" s="45"/>
      <c r="E373" s="45"/>
      <c r="F373" s="45"/>
      <c r="G373" s="45"/>
      <c r="H373" s="45"/>
      <c r="I373" s="46"/>
    </row>
    <row r="374" spans="1:9" ht="15.75" hidden="1">
      <c r="A374" s="42"/>
      <c r="B374" s="43" t="s">
        <v>94</v>
      </c>
      <c r="C374" s="44" t="s">
        <v>90</v>
      </c>
      <c r="D374" s="47">
        <v>250878.80347746512</v>
      </c>
      <c r="E374" s="47">
        <v>250878.80347746512</v>
      </c>
      <c r="F374" s="47">
        <v>251672.36768018018</v>
      </c>
      <c r="G374" s="47">
        <v>251672.36768018018</v>
      </c>
      <c r="H374" s="47">
        <v>377049.6199324324</v>
      </c>
      <c r="I374" s="51">
        <v>377049.6199324324</v>
      </c>
    </row>
    <row r="375" spans="1:9" ht="15.75" hidden="1">
      <c r="A375" s="42"/>
      <c r="B375" s="43" t="s">
        <v>95</v>
      </c>
      <c r="C375" s="44" t="s">
        <v>92</v>
      </c>
      <c r="D375" s="47">
        <v>20.976846349206347</v>
      </c>
      <c r="E375" s="47">
        <v>20.976846349206347</v>
      </c>
      <c r="F375" s="47">
        <v>27.14703840814438</v>
      </c>
      <c r="G375" s="47">
        <v>27.14703840814438</v>
      </c>
      <c r="H375" s="47">
        <v>30.282794934512552</v>
      </c>
      <c r="I375" s="51">
        <v>30.282794934512552</v>
      </c>
    </row>
    <row r="376" spans="1:9" ht="16.5" hidden="1" thickBot="1">
      <c r="A376" s="48"/>
      <c r="B376" s="49" t="s">
        <v>96</v>
      </c>
      <c r="C376" s="50" t="s">
        <v>92</v>
      </c>
      <c r="D376" s="55">
        <v>418.83307936507936</v>
      </c>
      <c r="E376" s="55">
        <v>418.83307936507936</v>
      </c>
      <c r="F376" s="55">
        <v>444</v>
      </c>
      <c r="G376" s="55">
        <v>437</v>
      </c>
      <c r="H376" s="55">
        <v>675.7734989697926</v>
      </c>
      <c r="I376" s="56">
        <v>675.7734989697926</v>
      </c>
    </row>
    <row r="377" spans="1:9" ht="21" hidden="1" thickBot="1">
      <c r="A377" s="704" t="s">
        <v>148</v>
      </c>
      <c r="B377" s="705"/>
      <c r="C377" s="705"/>
      <c r="D377" s="705"/>
      <c r="E377" s="705"/>
      <c r="F377" s="705"/>
      <c r="G377" s="705"/>
      <c r="H377" s="705"/>
      <c r="I377" s="706"/>
    </row>
    <row r="378" spans="1:9" ht="21" hidden="1" thickBot="1">
      <c r="A378" s="707" t="s">
        <v>263</v>
      </c>
      <c r="B378" s="708"/>
      <c r="C378" s="708"/>
      <c r="D378" s="708"/>
      <c r="E378" s="708"/>
      <c r="F378" s="708"/>
      <c r="G378" s="708"/>
      <c r="H378" s="708"/>
      <c r="I378" s="709"/>
    </row>
    <row r="379" spans="1:9" ht="15.75" hidden="1">
      <c r="A379" s="742" t="s">
        <v>53</v>
      </c>
      <c r="B379" s="745" t="s">
        <v>0</v>
      </c>
      <c r="C379" s="745" t="s">
        <v>83</v>
      </c>
      <c r="D379" s="771" t="s">
        <v>84</v>
      </c>
      <c r="E379" s="772"/>
      <c r="F379" s="771" t="s">
        <v>85</v>
      </c>
      <c r="G379" s="772"/>
      <c r="H379" s="771" t="s">
        <v>86</v>
      </c>
      <c r="I379" s="773"/>
    </row>
    <row r="380" spans="1:9" ht="15.75" hidden="1">
      <c r="A380" s="742"/>
      <c r="B380" s="745"/>
      <c r="C380" s="745"/>
      <c r="D380" s="747">
        <v>2015</v>
      </c>
      <c r="E380" s="748"/>
      <c r="F380" s="747">
        <v>2016</v>
      </c>
      <c r="G380" s="748"/>
      <c r="H380" s="747">
        <v>2017</v>
      </c>
      <c r="I380" s="749"/>
    </row>
    <row r="381" spans="1:9" ht="15.75" hidden="1">
      <c r="A381" s="743"/>
      <c r="B381" s="740"/>
      <c r="C381" s="740"/>
      <c r="D381" s="59" t="s">
        <v>145</v>
      </c>
      <c r="E381" s="59" t="s">
        <v>146</v>
      </c>
      <c r="F381" s="59" t="s">
        <v>145</v>
      </c>
      <c r="G381" s="59" t="s">
        <v>146</v>
      </c>
      <c r="H381" s="59" t="s">
        <v>145</v>
      </c>
      <c r="I381" s="60" t="s">
        <v>146</v>
      </c>
    </row>
    <row r="382" spans="1:9" ht="15.75" hidden="1">
      <c r="A382" s="42" t="s">
        <v>2</v>
      </c>
      <c r="B382" s="43" t="s">
        <v>87</v>
      </c>
      <c r="C382" s="44"/>
      <c r="D382" s="45"/>
      <c r="E382" s="45"/>
      <c r="F382" s="45"/>
      <c r="G382" s="45"/>
      <c r="H382" s="45"/>
      <c r="I382" s="46"/>
    </row>
    <row r="383" spans="1:9" ht="15.75" hidden="1">
      <c r="A383" s="61" t="s">
        <v>4</v>
      </c>
      <c r="B383" s="62" t="s">
        <v>88</v>
      </c>
      <c r="C383" s="63"/>
      <c r="D383" s="64"/>
      <c r="E383" s="64"/>
      <c r="F383" s="64"/>
      <c r="G383" s="64"/>
      <c r="H383" s="64"/>
      <c r="I383" s="65"/>
    </row>
    <row r="384" spans="1:9" ht="78.75" hidden="1">
      <c r="A384" s="61"/>
      <c r="B384" s="62" t="s">
        <v>89</v>
      </c>
      <c r="C384" s="63" t="s">
        <v>90</v>
      </c>
      <c r="D384" s="64"/>
      <c r="E384" s="64"/>
      <c r="F384" s="64"/>
      <c r="G384" s="64"/>
      <c r="H384" s="64"/>
      <c r="I384" s="65"/>
    </row>
    <row r="385" spans="1:9" ht="94.5" hidden="1">
      <c r="A385" s="61"/>
      <c r="B385" s="62" t="s">
        <v>91</v>
      </c>
      <c r="C385" s="63" t="s">
        <v>92</v>
      </c>
      <c r="D385" s="64"/>
      <c r="E385" s="64"/>
      <c r="F385" s="64"/>
      <c r="G385" s="64"/>
      <c r="H385" s="64"/>
      <c r="I385" s="65"/>
    </row>
    <row r="386" spans="1:9" ht="15.75" hidden="1">
      <c r="A386" s="42" t="s">
        <v>7</v>
      </c>
      <c r="B386" s="43" t="s">
        <v>93</v>
      </c>
      <c r="C386" s="44"/>
      <c r="D386" s="45"/>
      <c r="E386" s="45"/>
      <c r="F386" s="45"/>
      <c r="G386" s="45"/>
      <c r="H386" s="45"/>
      <c r="I386" s="46"/>
    </row>
    <row r="387" spans="1:9" ht="15.75" hidden="1">
      <c r="A387" s="42"/>
      <c r="B387" s="43" t="s">
        <v>147</v>
      </c>
      <c r="C387" s="44"/>
      <c r="D387" s="45"/>
      <c r="E387" s="45"/>
      <c r="F387" s="45"/>
      <c r="G387" s="45"/>
      <c r="H387" s="45"/>
      <c r="I387" s="46"/>
    </row>
    <row r="388" spans="1:9" ht="15.75" hidden="1">
      <c r="A388" s="42"/>
      <c r="B388" s="43" t="s">
        <v>94</v>
      </c>
      <c r="C388" s="44" t="s">
        <v>90</v>
      </c>
      <c r="D388" s="47">
        <v>5806737</v>
      </c>
      <c r="E388" s="47">
        <v>4319797</v>
      </c>
      <c r="F388" s="47">
        <v>4319797</v>
      </c>
      <c r="G388" s="47">
        <v>4105236</v>
      </c>
      <c r="H388" s="47">
        <v>5794188.91</v>
      </c>
      <c r="I388" s="51">
        <v>5794188.91</v>
      </c>
    </row>
    <row r="389" spans="1:9" ht="15.75" hidden="1">
      <c r="A389" s="42"/>
      <c r="B389" s="43" t="s">
        <v>95</v>
      </c>
      <c r="C389" s="44" t="s">
        <v>92</v>
      </c>
      <c r="D389" s="47">
        <v>505</v>
      </c>
      <c r="E389" s="47">
        <v>577</v>
      </c>
      <c r="F389" s="47">
        <v>577</v>
      </c>
      <c r="G389" s="47">
        <v>526</v>
      </c>
      <c r="H389" s="47">
        <v>652.24</v>
      </c>
      <c r="I389" s="51">
        <v>652.24</v>
      </c>
    </row>
    <row r="390" spans="1:9" ht="15.75" hidden="1">
      <c r="A390" s="175"/>
      <c r="B390" s="176" t="s">
        <v>96</v>
      </c>
      <c r="C390" s="177" t="s">
        <v>92</v>
      </c>
      <c r="D390" s="178">
        <v>8480</v>
      </c>
      <c r="E390" s="178">
        <v>7995</v>
      </c>
      <c r="F390" s="178">
        <v>7995</v>
      </c>
      <c r="G390" s="178">
        <v>7572</v>
      </c>
      <c r="H390" s="178">
        <v>9601.06</v>
      </c>
      <c r="I390" s="179">
        <v>9601.06</v>
      </c>
    </row>
    <row r="391" spans="1:9" ht="21" hidden="1" thickBot="1">
      <c r="A391" s="707" t="s">
        <v>382</v>
      </c>
      <c r="B391" s="708"/>
      <c r="C391" s="708"/>
      <c r="D391" s="708"/>
      <c r="E391" s="708"/>
      <c r="F391" s="708"/>
      <c r="G391" s="708"/>
      <c r="H391" s="708"/>
      <c r="I391" s="709"/>
    </row>
    <row r="392" spans="1:9" ht="15.75" hidden="1">
      <c r="A392" s="741" t="s">
        <v>53</v>
      </c>
      <c r="B392" s="744" t="s">
        <v>0</v>
      </c>
      <c r="C392" s="744" t="s">
        <v>83</v>
      </c>
      <c r="D392" s="744" t="s">
        <v>84</v>
      </c>
      <c r="E392" s="744"/>
      <c r="F392" s="744" t="s">
        <v>85</v>
      </c>
      <c r="G392" s="744"/>
      <c r="H392" s="744" t="s">
        <v>86</v>
      </c>
      <c r="I392" s="746"/>
    </row>
    <row r="393" spans="1:9" ht="15.75" hidden="1">
      <c r="A393" s="742"/>
      <c r="B393" s="745"/>
      <c r="C393" s="745"/>
      <c r="D393" s="747">
        <v>2015</v>
      </c>
      <c r="E393" s="748"/>
      <c r="F393" s="747">
        <v>2016</v>
      </c>
      <c r="G393" s="748"/>
      <c r="H393" s="747">
        <v>2017</v>
      </c>
      <c r="I393" s="749"/>
    </row>
    <row r="394" spans="1:9" ht="15.75" hidden="1">
      <c r="A394" s="743"/>
      <c r="B394" s="740"/>
      <c r="C394" s="740"/>
      <c r="D394" s="59" t="s">
        <v>145</v>
      </c>
      <c r="E394" s="59" t="s">
        <v>146</v>
      </c>
      <c r="F394" s="59" t="s">
        <v>145</v>
      </c>
      <c r="G394" s="59" t="s">
        <v>146</v>
      </c>
      <c r="H394" s="59" t="s">
        <v>145</v>
      </c>
      <c r="I394" s="60" t="s">
        <v>146</v>
      </c>
    </row>
    <row r="395" spans="1:9" ht="15.75" hidden="1">
      <c r="A395" s="42" t="s">
        <v>2</v>
      </c>
      <c r="B395" s="43" t="s">
        <v>87</v>
      </c>
      <c r="C395" s="44"/>
      <c r="D395" s="45"/>
      <c r="E395" s="45"/>
      <c r="F395" s="45"/>
      <c r="G395" s="45"/>
      <c r="H395" s="45"/>
      <c r="I395" s="46"/>
    </row>
    <row r="396" spans="1:9" ht="15.75" hidden="1">
      <c r="A396" s="61" t="s">
        <v>4</v>
      </c>
      <c r="B396" s="62" t="s">
        <v>88</v>
      </c>
      <c r="C396" s="63"/>
      <c r="D396" s="64"/>
      <c r="E396" s="64"/>
      <c r="F396" s="64"/>
      <c r="G396" s="64"/>
      <c r="H396" s="64"/>
      <c r="I396" s="65"/>
    </row>
    <row r="397" spans="1:9" ht="78.75" hidden="1">
      <c r="A397" s="61"/>
      <c r="B397" s="62" t="s">
        <v>89</v>
      </c>
      <c r="C397" s="63" t="s">
        <v>90</v>
      </c>
      <c r="D397" s="64"/>
      <c r="E397" s="64"/>
      <c r="F397" s="64"/>
      <c r="G397" s="64"/>
      <c r="H397" s="64"/>
      <c r="I397" s="65"/>
    </row>
    <row r="398" spans="1:9" ht="94.5" hidden="1">
      <c r="A398" s="61"/>
      <c r="B398" s="62" t="s">
        <v>91</v>
      </c>
      <c r="C398" s="63" t="s">
        <v>92</v>
      </c>
      <c r="D398" s="64"/>
      <c r="E398" s="64"/>
      <c r="F398" s="64"/>
      <c r="G398" s="64"/>
      <c r="H398" s="64"/>
      <c r="I398" s="65"/>
    </row>
    <row r="399" spans="1:9" ht="15.75" hidden="1">
      <c r="A399" s="42" t="s">
        <v>7</v>
      </c>
      <c r="B399" s="43" t="s">
        <v>93</v>
      </c>
      <c r="C399" s="44"/>
      <c r="D399" s="45"/>
      <c r="E399" s="45"/>
      <c r="F399" s="45"/>
      <c r="G399" s="45"/>
      <c r="H399" s="45"/>
      <c r="I399" s="46"/>
    </row>
    <row r="400" spans="1:9" ht="15.75" hidden="1">
      <c r="A400" s="42"/>
      <c r="B400" s="43" t="s">
        <v>147</v>
      </c>
      <c r="C400" s="44"/>
      <c r="D400" s="45"/>
      <c r="E400" s="45"/>
      <c r="F400" s="45"/>
      <c r="G400" s="45"/>
      <c r="H400" s="45"/>
      <c r="I400" s="46"/>
    </row>
    <row r="401" spans="1:9" ht="15.75" hidden="1">
      <c r="A401" s="42"/>
      <c r="B401" s="43" t="s">
        <v>94</v>
      </c>
      <c r="C401" s="44" t="s">
        <v>90</v>
      </c>
      <c r="D401" s="47">
        <v>2400673.71</v>
      </c>
      <c r="E401" s="47">
        <v>3205685.31</v>
      </c>
      <c r="F401" s="47">
        <v>3097444.42</v>
      </c>
      <c r="G401" s="47">
        <v>3097444.42</v>
      </c>
      <c r="H401" s="47">
        <v>3396673.72</v>
      </c>
      <c r="I401" s="51">
        <v>3396673.72</v>
      </c>
    </row>
    <row r="402" spans="1:9" ht="15.75" hidden="1">
      <c r="A402" s="42"/>
      <c r="B402" s="43" t="s">
        <v>95</v>
      </c>
      <c r="C402" s="44" t="s">
        <v>92</v>
      </c>
      <c r="D402" s="47">
        <v>167.64</v>
      </c>
      <c r="E402" s="47">
        <v>64.24</v>
      </c>
      <c r="F402" s="47">
        <v>197.18</v>
      </c>
      <c r="G402" s="47">
        <v>197.18</v>
      </c>
      <c r="H402" s="47">
        <v>240.81</v>
      </c>
      <c r="I402" s="51">
        <v>240.81</v>
      </c>
    </row>
    <row r="403" spans="1:9" ht="16.5" hidden="1" thickBot="1">
      <c r="A403" s="48"/>
      <c r="B403" s="49" t="s">
        <v>96</v>
      </c>
      <c r="C403" s="50" t="s">
        <v>92</v>
      </c>
      <c r="D403" s="55">
        <v>3432</v>
      </c>
      <c r="E403" s="55">
        <v>4905.16</v>
      </c>
      <c r="F403" s="55">
        <v>4915.99</v>
      </c>
      <c r="G403" s="55">
        <v>4915.99</v>
      </c>
      <c r="H403" s="55">
        <v>5474.16</v>
      </c>
      <c r="I403" s="56">
        <v>5474.16</v>
      </c>
    </row>
    <row r="404" spans="1:9" ht="21" hidden="1" thickBot="1">
      <c r="A404" s="704" t="s">
        <v>229</v>
      </c>
      <c r="B404" s="705"/>
      <c r="C404" s="705"/>
      <c r="D404" s="705"/>
      <c r="E404" s="705"/>
      <c r="F404" s="705"/>
      <c r="G404" s="705"/>
      <c r="H404" s="705"/>
      <c r="I404" s="706"/>
    </row>
    <row r="405" spans="1:9" ht="21" hidden="1" thickBot="1">
      <c r="A405" s="707" t="s">
        <v>225</v>
      </c>
      <c r="B405" s="708"/>
      <c r="C405" s="708"/>
      <c r="D405" s="708"/>
      <c r="E405" s="708"/>
      <c r="F405" s="708"/>
      <c r="G405" s="708"/>
      <c r="H405" s="708"/>
      <c r="I405" s="709"/>
    </row>
    <row r="406" spans="1:9" ht="15.75" hidden="1">
      <c r="A406" s="766" t="s">
        <v>53</v>
      </c>
      <c r="B406" s="757" t="s">
        <v>0</v>
      </c>
      <c r="C406" s="757" t="s">
        <v>83</v>
      </c>
      <c r="D406" s="757" t="s">
        <v>84</v>
      </c>
      <c r="E406" s="757"/>
      <c r="F406" s="757" t="s">
        <v>85</v>
      </c>
      <c r="G406" s="757"/>
      <c r="H406" s="757" t="s">
        <v>86</v>
      </c>
      <c r="I406" s="758"/>
    </row>
    <row r="407" spans="1:9" ht="15.75" hidden="1">
      <c r="A407" s="759"/>
      <c r="B407" s="761"/>
      <c r="C407" s="761"/>
      <c r="D407" s="747">
        <v>2015</v>
      </c>
      <c r="E407" s="748"/>
      <c r="F407" s="747">
        <v>2016</v>
      </c>
      <c r="G407" s="748"/>
      <c r="H407" s="747">
        <v>2017</v>
      </c>
      <c r="I407" s="749"/>
    </row>
    <row r="408" spans="1:9" ht="15.75" hidden="1">
      <c r="A408" s="760"/>
      <c r="B408" s="762"/>
      <c r="C408" s="762"/>
      <c r="D408" s="101" t="s">
        <v>145</v>
      </c>
      <c r="E408" s="101" t="s">
        <v>146</v>
      </c>
      <c r="F408" s="101" t="s">
        <v>145</v>
      </c>
      <c r="G408" s="101" t="s">
        <v>146</v>
      </c>
      <c r="H408" s="101" t="s">
        <v>145</v>
      </c>
      <c r="I408" s="174" t="s">
        <v>146</v>
      </c>
    </row>
    <row r="409" spans="1:9" ht="15.75" hidden="1">
      <c r="A409" s="303" t="s">
        <v>2</v>
      </c>
      <c r="B409" s="304" t="s">
        <v>87</v>
      </c>
      <c r="C409" s="414"/>
      <c r="D409" s="307"/>
      <c r="E409" s="307"/>
      <c r="F409" s="307"/>
      <c r="G409" s="307"/>
      <c r="H409" s="307"/>
      <c r="I409" s="308"/>
    </row>
    <row r="410" spans="1:9" ht="15.75" hidden="1">
      <c r="A410" s="303" t="s">
        <v>4</v>
      </c>
      <c r="B410" s="304" t="s">
        <v>88</v>
      </c>
      <c r="C410" s="414"/>
      <c r="D410" s="307"/>
      <c r="E410" s="307"/>
      <c r="F410" s="307"/>
      <c r="G410" s="307"/>
      <c r="H410" s="307"/>
      <c r="I410" s="308"/>
    </row>
    <row r="411" spans="1:9" ht="78.75" hidden="1">
      <c r="A411" s="303"/>
      <c r="B411" s="304" t="s">
        <v>89</v>
      </c>
      <c r="C411" s="414" t="s">
        <v>90</v>
      </c>
      <c r="D411" s="307"/>
      <c r="E411" s="307"/>
      <c r="F411" s="307"/>
      <c r="G411" s="307"/>
      <c r="H411" s="307"/>
      <c r="I411" s="308"/>
    </row>
    <row r="412" spans="1:9" ht="94.5" hidden="1">
      <c r="A412" s="303"/>
      <c r="B412" s="304" t="s">
        <v>91</v>
      </c>
      <c r="C412" s="414" t="s">
        <v>92</v>
      </c>
      <c r="D412" s="307"/>
      <c r="E412" s="307"/>
      <c r="F412" s="307"/>
      <c r="G412" s="307"/>
      <c r="H412" s="307"/>
      <c r="I412" s="308"/>
    </row>
    <row r="413" spans="1:9" ht="15.75" hidden="1">
      <c r="A413" s="303" t="s">
        <v>7</v>
      </c>
      <c r="B413" s="304" t="s">
        <v>93</v>
      </c>
      <c r="C413" s="414"/>
      <c r="D413" s="307"/>
      <c r="E413" s="307"/>
      <c r="F413" s="307"/>
      <c r="G413" s="307"/>
      <c r="H413" s="307"/>
      <c r="I413" s="308"/>
    </row>
    <row r="414" spans="1:9" ht="15.75" hidden="1">
      <c r="A414" s="303"/>
      <c r="B414" s="306" t="s">
        <v>230</v>
      </c>
      <c r="C414" s="414"/>
      <c r="D414" s="307"/>
      <c r="E414" s="307"/>
      <c r="F414" s="307"/>
      <c r="G414" s="307"/>
      <c r="H414" s="307"/>
      <c r="I414" s="308"/>
    </row>
    <row r="415" spans="1:9" ht="15.75" hidden="1">
      <c r="A415" s="303"/>
      <c r="B415" s="304" t="s">
        <v>147</v>
      </c>
      <c r="C415" s="414"/>
      <c r="D415" s="307"/>
      <c r="E415" s="307"/>
      <c r="F415" s="307"/>
      <c r="G415" s="307"/>
      <c r="H415" s="307"/>
      <c r="I415" s="308"/>
    </row>
    <row r="416" spans="1:9" ht="15.75" hidden="1">
      <c r="A416" s="303"/>
      <c r="B416" s="304" t="s">
        <v>94</v>
      </c>
      <c r="C416" s="414" t="s">
        <v>90</v>
      </c>
      <c r="D416" s="307">
        <f>144.91847*1000</f>
        <v>144918.47</v>
      </c>
      <c r="E416" s="307">
        <v>147435.62</v>
      </c>
      <c r="F416" s="307">
        <v>172514.47</v>
      </c>
      <c r="G416" s="307">
        <v>183996.02</v>
      </c>
      <c r="H416" s="307">
        <v>225145.33007256238</v>
      </c>
      <c r="I416" s="308">
        <f>H416</f>
        <v>225145.33007256238</v>
      </c>
    </row>
    <row r="417" spans="1:9" ht="15.75" hidden="1">
      <c r="A417" s="303"/>
      <c r="B417" s="304" t="s">
        <v>95</v>
      </c>
      <c r="C417" s="414" t="s">
        <v>92</v>
      </c>
      <c r="D417" s="307">
        <v>52.1</v>
      </c>
      <c r="E417" s="307">
        <v>49.92</v>
      </c>
      <c r="F417" s="307">
        <v>18.31</v>
      </c>
      <c r="G417" s="307">
        <v>19.79</v>
      </c>
      <c r="H417" s="307">
        <v>20.754134128978897</v>
      </c>
      <c r="I417" s="308">
        <f>H417</f>
        <v>20.754134128978897</v>
      </c>
    </row>
    <row r="418" spans="1:9" ht="15.75" hidden="1">
      <c r="A418" s="312"/>
      <c r="B418" s="313" t="s">
        <v>96</v>
      </c>
      <c r="C418" s="314" t="s">
        <v>92</v>
      </c>
      <c r="D418" s="315">
        <v>256.19</v>
      </c>
      <c r="E418" s="315">
        <v>258.4</v>
      </c>
      <c r="F418" s="315">
        <v>258.40000000000003</v>
      </c>
      <c r="G418" s="315">
        <v>277.78000000000003</v>
      </c>
      <c r="H418" s="315">
        <v>340.28111018962454</v>
      </c>
      <c r="I418" s="317">
        <f>H418</f>
        <v>340.28111018962454</v>
      </c>
    </row>
    <row r="419" spans="1:9" ht="15.75" hidden="1">
      <c r="A419" s="312"/>
      <c r="B419" s="304" t="s">
        <v>231</v>
      </c>
      <c r="C419" s="314"/>
      <c r="D419" s="315"/>
      <c r="E419" s="315"/>
      <c r="F419" s="315"/>
      <c r="G419" s="315"/>
      <c r="H419" s="315"/>
      <c r="I419" s="317"/>
    </row>
    <row r="420" spans="1:9" ht="15.75" hidden="1">
      <c r="A420" s="312"/>
      <c r="B420" s="304" t="s">
        <v>147</v>
      </c>
      <c r="C420" s="314"/>
      <c r="D420" s="315"/>
      <c r="E420" s="315"/>
      <c r="F420" s="315"/>
      <c r="G420" s="315"/>
      <c r="H420" s="315"/>
      <c r="I420" s="317"/>
    </row>
    <row r="421" spans="1:9" ht="15.75" hidden="1">
      <c r="A421" s="312"/>
      <c r="B421" s="304" t="s">
        <v>94</v>
      </c>
      <c r="C421" s="414" t="s">
        <v>90</v>
      </c>
      <c r="D421" s="315"/>
      <c r="E421" s="315"/>
      <c r="F421" s="315"/>
      <c r="G421" s="315"/>
      <c r="H421" s="315">
        <v>201140.486530495</v>
      </c>
      <c r="I421" s="317">
        <f>H421</f>
        <v>201140.486530495</v>
      </c>
    </row>
    <row r="422" spans="1:9" ht="15.75" hidden="1">
      <c r="A422" s="312"/>
      <c r="B422" s="304" t="s">
        <v>95</v>
      </c>
      <c r="C422" s="414" t="s">
        <v>92</v>
      </c>
      <c r="D422" s="315"/>
      <c r="E422" s="315"/>
      <c r="F422" s="315"/>
      <c r="G422" s="315"/>
      <c r="H422" s="315">
        <v>20.75412124559348</v>
      </c>
      <c r="I422" s="317">
        <f>H422</f>
        <v>20.75412124559348</v>
      </c>
    </row>
    <row r="423" spans="1:9" ht="15.75" hidden="1">
      <c r="A423" s="312"/>
      <c r="B423" s="313" t="s">
        <v>96</v>
      </c>
      <c r="C423" s="314" t="s">
        <v>92</v>
      </c>
      <c r="D423" s="315"/>
      <c r="E423" s="315"/>
      <c r="F423" s="315"/>
      <c r="G423" s="315"/>
      <c r="H423" s="315">
        <v>340.28089895591734</v>
      </c>
      <c r="I423" s="317">
        <f>H423</f>
        <v>340.28089895591734</v>
      </c>
    </row>
    <row r="424" spans="1:9" ht="15.75" hidden="1">
      <c r="A424" s="303"/>
      <c r="B424" s="306" t="s">
        <v>414</v>
      </c>
      <c r="C424" s="414"/>
      <c r="D424" s="307"/>
      <c r="E424" s="307"/>
      <c r="F424" s="307"/>
      <c r="G424" s="307"/>
      <c r="H424" s="307"/>
      <c r="I424" s="308"/>
    </row>
    <row r="425" spans="1:9" ht="15.75" hidden="1">
      <c r="A425" s="303"/>
      <c r="B425" s="304" t="s">
        <v>147</v>
      </c>
      <c r="C425" s="414"/>
      <c r="D425" s="307"/>
      <c r="E425" s="307"/>
      <c r="F425" s="307"/>
      <c r="G425" s="307"/>
      <c r="H425" s="307"/>
      <c r="I425" s="308"/>
    </row>
    <row r="426" spans="1:9" ht="15.75" hidden="1">
      <c r="A426" s="303"/>
      <c r="B426" s="304" t="s">
        <v>94</v>
      </c>
      <c r="C426" s="414" t="s">
        <v>90</v>
      </c>
      <c r="D426" s="673">
        <v>260778.78</v>
      </c>
      <c r="E426" s="673">
        <v>260778.78</v>
      </c>
      <c r="F426" s="673" t="s">
        <v>228</v>
      </c>
      <c r="G426" s="673" t="s">
        <v>228</v>
      </c>
      <c r="H426" s="307"/>
      <c r="I426" s="308"/>
    </row>
    <row r="427" spans="1:9" ht="15.75" hidden="1">
      <c r="A427" s="303"/>
      <c r="B427" s="304" t="s">
        <v>95</v>
      </c>
      <c r="C427" s="414" t="s">
        <v>92</v>
      </c>
      <c r="D427" s="673">
        <v>35.58</v>
      </c>
      <c r="E427" s="673">
        <v>34.63</v>
      </c>
      <c r="F427" s="673" t="s">
        <v>228</v>
      </c>
      <c r="G427" s="673" t="s">
        <v>228</v>
      </c>
      <c r="H427" s="307"/>
      <c r="I427" s="308"/>
    </row>
    <row r="428" spans="1:9" ht="15.75" hidden="1">
      <c r="A428" s="312"/>
      <c r="B428" s="313" t="s">
        <v>96</v>
      </c>
      <c r="C428" s="314" t="s">
        <v>92</v>
      </c>
      <c r="D428" s="674">
        <v>397.67</v>
      </c>
      <c r="E428" s="674">
        <v>387.1</v>
      </c>
      <c r="F428" s="674" t="s">
        <v>228</v>
      </c>
      <c r="G428" s="674" t="s">
        <v>228</v>
      </c>
      <c r="H428" s="315"/>
      <c r="I428" s="317"/>
    </row>
    <row r="429" spans="1:9" ht="15.75" hidden="1">
      <c r="A429" s="303"/>
      <c r="B429" s="306" t="s">
        <v>232</v>
      </c>
      <c r="C429" s="414"/>
      <c r="D429" s="307"/>
      <c r="E429" s="307"/>
      <c r="F429" s="307"/>
      <c r="G429" s="307"/>
      <c r="H429" s="307"/>
      <c r="I429" s="308"/>
    </row>
    <row r="430" spans="1:9" ht="15.75" hidden="1">
      <c r="A430" s="303"/>
      <c r="B430" s="304" t="s">
        <v>147</v>
      </c>
      <c r="C430" s="414"/>
      <c r="D430" s="307"/>
      <c r="E430" s="307"/>
      <c r="F430" s="307"/>
      <c r="G430" s="307"/>
      <c r="H430" s="307"/>
      <c r="I430" s="308"/>
    </row>
    <row r="431" spans="1:9" ht="15.75" hidden="1">
      <c r="A431" s="303"/>
      <c r="B431" s="304" t="s">
        <v>94</v>
      </c>
      <c r="C431" s="414" t="s">
        <v>90</v>
      </c>
      <c r="D431" s="307">
        <f>4.97386*1000</f>
        <v>4973.860000000001</v>
      </c>
      <c r="E431" s="307">
        <v>5939.81</v>
      </c>
      <c r="F431" s="307">
        <v>946.57</v>
      </c>
      <c r="G431" s="307">
        <v>1152.96</v>
      </c>
      <c r="H431" s="307"/>
      <c r="I431" s="308"/>
    </row>
    <row r="432" spans="1:9" ht="15.75" hidden="1">
      <c r="A432" s="303"/>
      <c r="B432" s="304" t="s">
        <v>95</v>
      </c>
      <c r="C432" s="414" t="s">
        <v>92</v>
      </c>
      <c r="D432" s="307">
        <v>4.41</v>
      </c>
      <c r="E432" s="307">
        <v>4.37</v>
      </c>
      <c r="F432" s="307">
        <v>4.720000000000001</v>
      </c>
      <c r="G432" s="307">
        <v>5.07</v>
      </c>
      <c r="H432" s="307"/>
      <c r="I432" s="308"/>
    </row>
    <row r="433" spans="1:9" ht="15.75" hidden="1">
      <c r="A433" s="312"/>
      <c r="B433" s="313" t="s">
        <v>96</v>
      </c>
      <c r="C433" s="314" t="s">
        <v>92</v>
      </c>
      <c r="D433" s="315">
        <v>11.23</v>
      </c>
      <c r="E433" s="307">
        <v>12.04</v>
      </c>
      <c r="F433" s="315">
        <v>6.14</v>
      </c>
      <c r="G433" s="307">
        <v>6.79</v>
      </c>
      <c r="H433" s="315"/>
      <c r="I433" s="317"/>
    </row>
    <row r="434" spans="1:9" ht="15.75" hidden="1">
      <c r="A434" s="303"/>
      <c r="B434" s="306" t="s">
        <v>233</v>
      </c>
      <c r="C434" s="414"/>
      <c r="D434" s="307"/>
      <c r="E434" s="307"/>
      <c r="F434" s="307"/>
      <c r="G434" s="307"/>
      <c r="H434" s="307"/>
      <c r="I434" s="308"/>
    </row>
    <row r="435" spans="1:9" ht="15.75" hidden="1">
      <c r="A435" s="303"/>
      <c r="B435" s="304" t="s">
        <v>147</v>
      </c>
      <c r="C435" s="414"/>
      <c r="D435" s="307"/>
      <c r="E435" s="307"/>
      <c r="F435" s="307"/>
      <c r="G435" s="307"/>
      <c r="H435" s="307"/>
      <c r="I435" s="308"/>
    </row>
    <row r="436" spans="1:9" ht="15.75" hidden="1">
      <c r="A436" s="303"/>
      <c r="B436" s="304" t="s">
        <v>94</v>
      </c>
      <c r="C436" s="414" t="s">
        <v>90</v>
      </c>
      <c r="D436" s="307">
        <v>599880.92</v>
      </c>
      <c r="E436" s="307">
        <v>599209.77</v>
      </c>
      <c r="F436" s="307">
        <v>588253.73</v>
      </c>
      <c r="G436" s="307">
        <v>587925.22</v>
      </c>
      <c r="H436" s="307"/>
      <c r="I436" s="308"/>
    </row>
    <row r="437" spans="1:9" ht="15.75" hidden="1">
      <c r="A437" s="303"/>
      <c r="B437" s="304" t="s">
        <v>95</v>
      </c>
      <c r="C437" s="414" t="s">
        <v>92</v>
      </c>
      <c r="D437" s="307">
        <v>144.15</v>
      </c>
      <c r="E437" s="307">
        <v>67.23</v>
      </c>
      <c r="F437" s="307">
        <v>54.84</v>
      </c>
      <c r="G437" s="307">
        <v>169.24</v>
      </c>
      <c r="H437" s="307"/>
      <c r="I437" s="308"/>
    </row>
    <row r="438" spans="1:9" ht="15.75" hidden="1">
      <c r="A438" s="312"/>
      <c r="B438" s="313" t="s">
        <v>96</v>
      </c>
      <c r="C438" s="314" t="s">
        <v>92</v>
      </c>
      <c r="D438" s="315">
        <v>1094.01</v>
      </c>
      <c r="E438" s="307">
        <v>1176.77</v>
      </c>
      <c r="F438" s="315">
        <v>1006.3</v>
      </c>
      <c r="G438" s="307">
        <v>1143.38</v>
      </c>
      <c r="H438" s="315"/>
      <c r="I438" s="317"/>
    </row>
    <row r="439" spans="1:9" ht="15.75" hidden="1">
      <c r="A439" s="303"/>
      <c r="B439" s="306" t="s">
        <v>415</v>
      </c>
      <c r="C439" s="414"/>
      <c r="D439" s="307"/>
      <c r="E439" s="307"/>
      <c r="F439" s="307"/>
      <c r="G439" s="307"/>
      <c r="H439" s="307"/>
      <c r="I439" s="308"/>
    </row>
    <row r="440" spans="1:9" ht="15.75" hidden="1">
      <c r="A440" s="303"/>
      <c r="B440" s="304" t="s">
        <v>147</v>
      </c>
      <c r="C440" s="414"/>
      <c r="D440" s="307"/>
      <c r="E440" s="307"/>
      <c r="F440" s="307"/>
      <c r="G440" s="307"/>
      <c r="H440" s="307"/>
      <c r="I440" s="308"/>
    </row>
    <row r="441" spans="1:9" ht="15.75" hidden="1">
      <c r="A441" s="303"/>
      <c r="B441" s="304" t="s">
        <v>94</v>
      </c>
      <c r="C441" s="414" t="s">
        <v>90</v>
      </c>
      <c r="D441" s="307">
        <v>22219.29</v>
      </c>
      <c r="E441" s="307">
        <f>D441</f>
        <v>22219.29</v>
      </c>
      <c r="F441" s="307">
        <v>0</v>
      </c>
      <c r="G441" s="307">
        <v>0</v>
      </c>
      <c r="H441" s="307"/>
      <c r="I441" s="308"/>
    </row>
    <row r="442" spans="1:9" ht="15.75" hidden="1">
      <c r="A442" s="303"/>
      <c r="B442" s="304" t="s">
        <v>95</v>
      </c>
      <c r="C442" s="414" t="s">
        <v>92</v>
      </c>
      <c r="D442" s="307">
        <v>66.57</v>
      </c>
      <c r="E442" s="307">
        <v>73.35</v>
      </c>
      <c r="F442" s="307">
        <v>0</v>
      </c>
      <c r="G442" s="307">
        <v>0</v>
      </c>
      <c r="H442" s="307"/>
      <c r="I442" s="308"/>
    </row>
    <row r="443" spans="1:9" ht="15.75" hidden="1">
      <c r="A443" s="312"/>
      <c r="B443" s="313" t="s">
        <v>96</v>
      </c>
      <c r="C443" s="314" t="s">
        <v>92</v>
      </c>
      <c r="D443" s="315">
        <v>487.29</v>
      </c>
      <c r="E443" s="307">
        <v>536.94</v>
      </c>
      <c r="F443" s="315">
        <v>0</v>
      </c>
      <c r="G443" s="307">
        <v>0</v>
      </c>
      <c r="H443" s="315"/>
      <c r="I443" s="317"/>
    </row>
    <row r="444" spans="1:9" ht="15.75" hidden="1">
      <c r="A444" s="303"/>
      <c r="B444" s="306" t="s">
        <v>416</v>
      </c>
      <c r="C444" s="414"/>
      <c r="D444" s="307"/>
      <c r="E444" s="307"/>
      <c r="F444" s="307"/>
      <c r="G444" s="307"/>
      <c r="H444" s="307"/>
      <c r="I444" s="308"/>
    </row>
    <row r="445" spans="1:9" ht="15.75" hidden="1">
      <c r="A445" s="303"/>
      <c r="B445" s="304" t="s">
        <v>147</v>
      </c>
      <c r="C445" s="414"/>
      <c r="D445" s="307"/>
      <c r="E445" s="307"/>
      <c r="F445" s="307"/>
      <c r="G445" s="307"/>
      <c r="H445" s="307"/>
      <c r="I445" s="308"/>
    </row>
    <row r="446" spans="1:9" ht="15.75" hidden="1">
      <c r="A446" s="303"/>
      <c r="B446" s="304" t="s">
        <v>94</v>
      </c>
      <c r="C446" s="414" t="s">
        <v>90</v>
      </c>
      <c r="D446" s="307">
        <v>622846.74</v>
      </c>
      <c r="E446" s="307">
        <v>622846.74</v>
      </c>
      <c r="F446" s="307">
        <v>0</v>
      </c>
      <c r="G446" s="307">
        <v>0</v>
      </c>
      <c r="H446" s="307"/>
      <c r="I446" s="308"/>
    </row>
    <row r="447" spans="1:9" ht="15.75" hidden="1">
      <c r="A447" s="303"/>
      <c r="B447" s="304" t="s">
        <v>95</v>
      </c>
      <c r="C447" s="414" t="s">
        <v>92</v>
      </c>
      <c r="D447" s="307">
        <v>0</v>
      </c>
      <c r="E447" s="307">
        <v>0</v>
      </c>
      <c r="F447" s="307">
        <v>0</v>
      </c>
      <c r="G447" s="307">
        <v>0</v>
      </c>
      <c r="H447" s="307"/>
      <c r="I447" s="308"/>
    </row>
    <row r="448" spans="1:9" ht="15" customHeight="1" hidden="1">
      <c r="A448" s="312"/>
      <c r="B448" s="313" t="s">
        <v>96</v>
      </c>
      <c r="C448" s="314" t="s">
        <v>92</v>
      </c>
      <c r="D448" s="315">
        <v>1591.9</v>
      </c>
      <c r="E448" s="307">
        <v>1590.96</v>
      </c>
      <c r="F448" s="307">
        <v>0</v>
      </c>
      <c r="G448" s="307">
        <v>0</v>
      </c>
      <c r="H448" s="315"/>
      <c r="I448" s="317"/>
    </row>
    <row r="449" spans="1:9" ht="15" customHeight="1" hidden="1">
      <c r="A449" s="303"/>
      <c r="B449" s="306" t="s">
        <v>417</v>
      </c>
      <c r="C449" s="414"/>
      <c r="D449" s="307"/>
      <c r="E449" s="307"/>
      <c r="F449" s="307"/>
      <c r="G449" s="307"/>
      <c r="H449" s="307"/>
      <c r="I449" s="308"/>
    </row>
    <row r="450" spans="1:9" ht="15.75" hidden="1">
      <c r="A450" s="303"/>
      <c r="B450" s="304" t="s">
        <v>147</v>
      </c>
      <c r="C450" s="414"/>
      <c r="D450" s="307"/>
      <c r="E450" s="307"/>
      <c r="F450" s="307"/>
      <c r="G450" s="307"/>
      <c r="H450" s="307"/>
      <c r="I450" s="308"/>
    </row>
    <row r="451" spans="1:9" ht="15.75" hidden="1">
      <c r="A451" s="303"/>
      <c r="B451" s="304" t="s">
        <v>94</v>
      </c>
      <c r="C451" s="414" t="s">
        <v>90</v>
      </c>
      <c r="D451" s="307">
        <v>535956.85</v>
      </c>
      <c r="E451" s="307">
        <v>535956.85</v>
      </c>
      <c r="F451" s="307">
        <v>0</v>
      </c>
      <c r="G451" s="307">
        <v>0</v>
      </c>
      <c r="H451" s="307"/>
      <c r="I451" s="308"/>
    </row>
    <row r="452" spans="1:9" ht="15.75" hidden="1">
      <c r="A452" s="303"/>
      <c r="B452" s="304" t="s">
        <v>95</v>
      </c>
      <c r="C452" s="414" t="s">
        <v>92</v>
      </c>
      <c r="D452" s="307">
        <v>0</v>
      </c>
      <c r="E452" s="307">
        <v>0</v>
      </c>
      <c r="F452" s="307">
        <v>0</v>
      </c>
      <c r="G452" s="307">
        <v>0</v>
      </c>
      <c r="H452" s="307"/>
      <c r="I452" s="308"/>
    </row>
    <row r="453" spans="1:9" ht="15.75" hidden="1">
      <c r="A453" s="312"/>
      <c r="B453" s="313" t="s">
        <v>96</v>
      </c>
      <c r="C453" s="314" t="s">
        <v>92</v>
      </c>
      <c r="D453" s="315">
        <v>757.97</v>
      </c>
      <c r="E453" s="307">
        <v>811.3</v>
      </c>
      <c r="F453" s="307">
        <v>0</v>
      </c>
      <c r="G453" s="307">
        <v>0</v>
      </c>
      <c r="H453" s="315"/>
      <c r="I453" s="317"/>
    </row>
    <row r="454" spans="1:9" ht="15.75" hidden="1">
      <c r="A454" s="303"/>
      <c r="B454" s="306" t="s">
        <v>239</v>
      </c>
      <c r="C454" s="414"/>
      <c r="D454" s="307"/>
      <c r="E454" s="307"/>
      <c r="F454" s="307"/>
      <c r="G454" s="307"/>
      <c r="H454" s="307"/>
      <c r="I454" s="308"/>
    </row>
    <row r="455" spans="1:9" ht="15.75" hidden="1">
      <c r="A455" s="303"/>
      <c r="B455" s="304" t="s">
        <v>147</v>
      </c>
      <c r="C455" s="414"/>
      <c r="D455" s="307"/>
      <c r="E455" s="307"/>
      <c r="F455" s="307"/>
      <c r="G455" s="307"/>
      <c r="H455" s="307"/>
      <c r="I455" s="308"/>
    </row>
    <row r="456" spans="1:9" ht="15" customHeight="1" hidden="1">
      <c r="A456" s="303"/>
      <c r="B456" s="304" t="s">
        <v>94</v>
      </c>
      <c r="C456" s="414" t="s">
        <v>90</v>
      </c>
      <c r="D456" s="307">
        <v>716259.39</v>
      </c>
      <c r="E456" s="307">
        <v>716259.39</v>
      </c>
      <c r="F456" s="307">
        <v>677797.52</v>
      </c>
      <c r="G456" s="307">
        <v>677797.52</v>
      </c>
      <c r="H456" s="307"/>
      <c r="I456" s="308"/>
    </row>
    <row r="457" spans="1:9" ht="15" customHeight="1" hidden="1">
      <c r="A457" s="303"/>
      <c r="B457" s="304" t="s">
        <v>95</v>
      </c>
      <c r="C457" s="414" t="s">
        <v>92</v>
      </c>
      <c r="D457" s="307">
        <v>579.68</v>
      </c>
      <c r="E457" s="307">
        <v>457.65</v>
      </c>
      <c r="F457" s="307">
        <v>415.14</v>
      </c>
      <c r="G457" s="307">
        <v>295.41</v>
      </c>
      <c r="H457" s="307"/>
      <c r="I457" s="308"/>
    </row>
    <row r="458" spans="1:9" ht="15" customHeight="1" hidden="1">
      <c r="A458" s="312"/>
      <c r="B458" s="313" t="s">
        <v>96</v>
      </c>
      <c r="C458" s="314" t="s">
        <v>92</v>
      </c>
      <c r="D458" s="315">
        <v>3948.91</v>
      </c>
      <c r="E458" s="315">
        <v>3803.13</v>
      </c>
      <c r="F458" s="315">
        <v>2818.91</v>
      </c>
      <c r="G458" s="315">
        <v>2611</v>
      </c>
      <c r="H458" s="315"/>
      <c r="I458" s="317"/>
    </row>
    <row r="459" spans="1:9" ht="15" customHeight="1" hidden="1">
      <c r="A459" s="303"/>
      <c r="B459" s="306" t="s">
        <v>240</v>
      </c>
      <c r="C459" s="414"/>
      <c r="D459" s="307"/>
      <c r="E459" s="307"/>
      <c r="F459" s="307"/>
      <c r="G459" s="307"/>
      <c r="H459" s="307"/>
      <c r="I459" s="308"/>
    </row>
    <row r="460" spans="1:9" ht="15.75" hidden="1">
      <c r="A460" s="303"/>
      <c r="B460" s="304" t="s">
        <v>147</v>
      </c>
      <c r="C460" s="414"/>
      <c r="D460" s="307"/>
      <c r="E460" s="307"/>
      <c r="F460" s="307"/>
      <c r="G460" s="307"/>
      <c r="H460" s="307"/>
      <c r="I460" s="308"/>
    </row>
    <row r="461" spans="1:9" ht="15.75" hidden="1">
      <c r="A461" s="303"/>
      <c r="B461" s="304" t="s">
        <v>94</v>
      </c>
      <c r="C461" s="414" t="s">
        <v>90</v>
      </c>
      <c r="D461" s="307">
        <f>0.05295*1000</f>
        <v>52.949999999999996</v>
      </c>
      <c r="E461" s="307">
        <v>3305.54</v>
      </c>
      <c r="F461" s="307">
        <v>28.84</v>
      </c>
      <c r="G461" s="307">
        <v>56380.4</v>
      </c>
      <c r="H461" s="307"/>
      <c r="I461" s="308"/>
    </row>
    <row r="462" spans="1:9" ht="15.75" hidden="1">
      <c r="A462" s="303"/>
      <c r="B462" s="304" t="s">
        <v>95</v>
      </c>
      <c r="C462" s="414" t="s">
        <v>92</v>
      </c>
      <c r="D462" s="307">
        <f>0.00098*1000</f>
        <v>0.98</v>
      </c>
      <c r="E462" s="307">
        <v>126.32</v>
      </c>
      <c r="F462" s="307">
        <v>0.12000000000000001</v>
      </c>
      <c r="G462" s="307">
        <v>96.02</v>
      </c>
      <c r="H462" s="307"/>
      <c r="I462" s="308"/>
    </row>
    <row r="463" spans="1:9" ht="15.75" hidden="1">
      <c r="A463" s="312"/>
      <c r="B463" s="313" t="s">
        <v>96</v>
      </c>
      <c r="C463" s="314" t="s">
        <v>92</v>
      </c>
      <c r="D463" s="315">
        <v>1.09</v>
      </c>
      <c r="E463" s="315">
        <v>132.93</v>
      </c>
      <c r="F463" s="315">
        <v>0.18000000000000002</v>
      </c>
      <c r="G463" s="315">
        <v>204.91</v>
      </c>
      <c r="H463" s="315"/>
      <c r="I463" s="317"/>
    </row>
    <row r="464" spans="1:9" ht="15.75" hidden="1">
      <c r="A464" s="303"/>
      <c r="B464" s="306" t="s">
        <v>242</v>
      </c>
      <c r="C464" s="414"/>
      <c r="D464" s="307"/>
      <c r="E464" s="307"/>
      <c r="F464" s="307"/>
      <c r="G464" s="307"/>
      <c r="H464" s="307"/>
      <c r="I464" s="308"/>
    </row>
    <row r="465" spans="1:9" ht="15.75" hidden="1">
      <c r="A465" s="303"/>
      <c r="B465" s="304" t="s">
        <v>147</v>
      </c>
      <c r="C465" s="414"/>
      <c r="D465" s="307"/>
      <c r="E465" s="307"/>
      <c r="F465" s="307"/>
      <c r="G465" s="307"/>
      <c r="H465" s="307"/>
      <c r="I465" s="308"/>
    </row>
    <row r="466" spans="1:9" ht="15" customHeight="1" hidden="1">
      <c r="A466" s="303"/>
      <c r="B466" s="304" t="s">
        <v>94</v>
      </c>
      <c r="C466" s="414" t="s">
        <v>90</v>
      </c>
      <c r="D466" s="307">
        <v>71895.51</v>
      </c>
      <c r="E466" s="307">
        <v>71895.51</v>
      </c>
      <c r="F466" s="307">
        <v>105301.90000000001</v>
      </c>
      <c r="G466" s="307">
        <v>105301.90000000001</v>
      </c>
      <c r="H466" s="307"/>
      <c r="I466" s="308"/>
    </row>
    <row r="467" spans="1:9" ht="15.75" hidden="1">
      <c r="A467" s="303"/>
      <c r="B467" s="304" t="s">
        <v>95</v>
      </c>
      <c r="C467" s="414" t="s">
        <v>92</v>
      </c>
      <c r="D467" s="307">
        <v>0</v>
      </c>
      <c r="E467" s="307">
        <v>0</v>
      </c>
      <c r="F467" s="307">
        <v>149.88000000000002</v>
      </c>
      <c r="G467" s="307">
        <v>148.45</v>
      </c>
      <c r="H467" s="307"/>
      <c r="I467" s="308"/>
    </row>
    <row r="468" spans="1:9" ht="16.5" customHeight="1" hidden="1">
      <c r="A468" s="312"/>
      <c r="B468" s="313" t="s">
        <v>96</v>
      </c>
      <c r="C468" s="314" t="s">
        <v>92</v>
      </c>
      <c r="D468" s="315">
        <v>154.9</v>
      </c>
      <c r="E468" s="315">
        <v>189.17</v>
      </c>
      <c r="F468" s="315">
        <v>350.74</v>
      </c>
      <c r="G468" s="315">
        <v>349.31</v>
      </c>
      <c r="H468" s="315"/>
      <c r="I468" s="317"/>
    </row>
    <row r="469" spans="1:9" ht="15.75" hidden="1">
      <c r="A469" s="303"/>
      <c r="B469" s="306" t="s">
        <v>243</v>
      </c>
      <c r="C469" s="414"/>
      <c r="D469" s="307"/>
      <c r="E469" s="307"/>
      <c r="F469" s="307"/>
      <c r="G469" s="307"/>
      <c r="H469" s="307"/>
      <c r="I469" s="308"/>
    </row>
    <row r="470" spans="1:9" ht="15.75" hidden="1">
      <c r="A470" s="303"/>
      <c r="B470" s="304" t="s">
        <v>147</v>
      </c>
      <c r="C470" s="414"/>
      <c r="D470" s="307"/>
      <c r="E470" s="307"/>
      <c r="F470" s="307"/>
      <c r="G470" s="307"/>
      <c r="H470" s="307"/>
      <c r="I470" s="308"/>
    </row>
    <row r="471" spans="1:9" ht="15.75" hidden="1">
      <c r="A471" s="303"/>
      <c r="B471" s="304" t="s">
        <v>94</v>
      </c>
      <c r="C471" s="414" t="s">
        <v>90</v>
      </c>
      <c r="D471" s="307">
        <v>1588726.93</v>
      </c>
      <c r="E471" s="307">
        <v>1588726.93</v>
      </c>
      <c r="F471" s="307">
        <v>1105050.6700000002</v>
      </c>
      <c r="G471" s="307">
        <v>1105050.6700000002</v>
      </c>
      <c r="H471" s="307"/>
      <c r="I471" s="308"/>
    </row>
    <row r="472" spans="1:9" ht="15.75" hidden="1">
      <c r="A472" s="303"/>
      <c r="B472" s="304" t="s">
        <v>95</v>
      </c>
      <c r="C472" s="414" t="s">
        <v>92</v>
      </c>
      <c r="D472" s="307">
        <v>0</v>
      </c>
      <c r="E472" s="307">
        <v>0</v>
      </c>
      <c r="F472" s="307">
        <v>411.16</v>
      </c>
      <c r="G472" s="307">
        <v>394.07</v>
      </c>
      <c r="H472" s="307"/>
      <c r="I472" s="308"/>
    </row>
    <row r="473" spans="1:9" ht="15.75" hidden="1">
      <c r="A473" s="312"/>
      <c r="B473" s="313" t="s">
        <v>96</v>
      </c>
      <c r="C473" s="314" t="s">
        <v>92</v>
      </c>
      <c r="D473" s="307">
        <v>13473.43</v>
      </c>
      <c r="E473" s="307">
        <v>16803.83</v>
      </c>
      <c r="F473" s="315">
        <v>4010.4800000000005</v>
      </c>
      <c r="G473" s="315">
        <v>4393.29</v>
      </c>
      <c r="H473" s="315"/>
      <c r="I473" s="317"/>
    </row>
    <row r="474" spans="1:9" ht="15.75" hidden="1">
      <c r="A474" s="312"/>
      <c r="B474" s="306" t="s">
        <v>244</v>
      </c>
      <c r="C474" s="314"/>
      <c r="D474" s="320"/>
      <c r="E474" s="320"/>
      <c r="F474" s="315"/>
      <c r="G474" s="315"/>
      <c r="H474" s="315"/>
      <c r="I474" s="317"/>
    </row>
    <row r="475" spans="1:9" ht="15.75" hidden="1">
      <c r="A475" s="312"/>
      <c r="B475" s="304" t="s">
        <v>147</v>
      </c>
      <c r="C475" s="314"/>
      <c r="D475" s="320"/>
      <c r="E475" s="320"/>
      <c r="F475" s="307"/>
      <c r="G475" s="307"/>
      <c r="H475" s="315"/>
      <c r="I475" s="317"/>
    </row>
    <row r="476" spans="1:9" ht="15.75" hidden="1">
      <c r="A476" s="312"/>
      <c r="B476" s="304" t="s">
        <v>94</v>
      </c>
      <c r="C476" s="414" t="s">
        <v>90</v>
      </c>
      <c r="D476" s="320"/>
      <c r="E476" s="320"/>
      <c r="F476" s="320">
        <v>252777.25</v>
      </c>
      <c r="G476" s="320">
        <v>252777.25</v>
      </c>
      <c r="H476" s="315"/>
      <c r="I476" s="317"/>
    </row>
    <row r="477" spans="1:9" ht="15.75" hidden="1">
      <c r="A477" s="312"/>
      <c r="B477" s="304" t="s">
        <v>95</v>
      </c>
      <c r="C477" s="414" t="s">
        <v>92</v>
      </c>
      <c r="D477" s="320"/>
      <c r="E477" s="320"/>
      <c r="F477" s="320">
        <v>23.810000000000002</v>
      </c>
      <c r="G477" s="320">
        <v>21.84</v>
      </c>
      <c r="H477" s="315"/>
      <c r="I477" s="317"/>
    </row>
    <row r="478" spans="1:9" ht="15.75" hidden="1">
      <c r="A478" s="312"/>
      <c r="B478" s="313" t="s">
        <v>96</v>
      </c>
      <c r="C478" s="314" t="s">
        <v>92</v>
      </c>
      <c r="D478" s="320"/>
      <c r="E478" s="320"/>
      <c r="F478" s="320">
        <v>795.12</v>
      </c>
      <c r="G478" s="320">
        <v>763.79</v>
      </c>
      <c r="H478" s="315"/>
      <c r="I478" s="317"/>
    </row>
    <row r="479" spans="1:9" ht="15.75" hidden="1">
      <c r="A479" s="312"/>
      <c r="B479" s="321" t="s">
        <v>249</v>
      </c>
      <c r="C479" s="314"/>
      <c r="D479" s="320"/>
      <c r="E479" s="320"/>
      <c r="F479" s="320"/>
      <c r="G479" s="320"/>
      <c r="H479" s="315"/>
      <c r="I479" s="317"/>
    </row>
    <row r="480" spans="1:9" ht="15.75" hidden="1">
      <c r="A480" s="312"/>
      <c r="B480" s="304" t="s">
        <v>147</v>
      </c>
      <c r="C480" s="314"/>
      <c r="D480" s="320"/>
      <c r="E480" s="320"/>
      <c r="F480" s="320"/>
      <c r="G480" s="320"/>
      <c r="H480" s="315"/>
      <c r="I480" s="317"/>
    </row>
    <row r="481" spans="1:9" ht="15.75" hidden="1">
      <c r="A481" s="312"/>
      <c r="B481" s="304" t="s">
        <v>94</v>
      </c>
      <c r="C481" s="414" t="s">
        <v>90</v>
      </c>
      <c r="D481" s="320"/>
      <c r="E481" s="320"/>
      <c r="F481" s="320">
        <v>153490.59</v>
      </c>
      <c r="G481" s="320">
        <v>153490.59</v>
      </c>
      <c r="H481" s="315"/>
      <c r="I481" s="317"/>
    </row>
    <row r="482" spans="1:9" ht="15.75" hidden="1">
      <c r="A482" s="312"/>
      <c r="B482" s="304" t="s">
        <v>95</v>
      </c>
      <c r="C482" s="414" t="s">
        <v>92</v>
      </c>
      <c r="D482" s="320"/>
      <c r="E482" s="320"/>
      <c r="F482" s="320">
        <v>149.29</v>
      </c>
      <c r="G482" s="320">
        <v>142.43</v>
      </c>
      <c r="H482" s="315"/>
      <c r="I482" s="317"/>
    </row>
    <row r="483" spans="1:9" ht="15.75" hidden="1">
      <c r="A483" s="312"/>
      <c r="B483" s="313" t="s">
        <v>96</v>
      </c>
      <c r="C483" s="314" t="s">
        <v>92</v>
      </c>
      <c r="D483" s="320"/>
      <c r="E483" s="320"/>
      <c r="F483" s="320">
        <v>6088.41</v>
      </c>
      <c r="G483" s="320">
        <v>6551.13</v>
      </c>
      <c r="H483" s="315"/>
      <c r="I483" s="317"/>
    </row>
    <row r="484" spans="1:9" ht="15.75" hidden="1">
      <c r="A484" s="312"/>
      <c r="B484" s="321" t="s">
        <v>251</v>
      </c>
      <c r="C484" s="314"/>
      <c r="D484" s="320"/>
      <c r="E484" s="320"/>
      <c r="F484" s="320"/>
      <c r="G484" s="320"/>
      <c r="H484" s="315"/>
      <c r="I484" s="317"/>
    </row>
    <row r="485" spans="1:9" ht="15.75" hidden="1">
      <c r="A485" s="312"/>
      <c r="B485" s="304" t="s">
        <v>147</v>
      </c>
      <c r="C485" s="314"/>
      <c r="D485" s="320"/>
      <c r="E485" s="320"/>
      <c r="F485" s="320"/>
      <c r="G485" s="320"/>
      <c r="H485" s="315"/>
      <c r="I485" s="317"/>
    </row>
    <row r="486" spans="1:9" ht="15.75" hidden="1">
      <c r="A486" s="312"/>
      <c r="B486" s="304" t="s">
        <v>94</v>
      </c>
      <c r="C486" s="414" t="s">
        <v>90</v>
      </c>
      <c r="D486" s="320"/>
      <c r="E486" s="320"/>
      <c r="F486" s="320">
        <v>1137410.6099999999</v>
      </c>
      <c r="G486" s="320">
        <v>1137410.6099999999</v>
      </c>
      <c r="H486" s="315"/>
      <c r="I486" s="317"/>
    </row>
    <row r="487" spans="1:9" ht="15.75" hidden="1">
      <c r="A487" s="312"/>
      <c r="B487" s="304" t="s">
        <v>95</v>
      </c>
      <c r="C487" s="414" t="s">
        <v>92</v>
      </c>
      <c r="D487" s="320"/>
      <c r="E487" s="320"/>
      <c r="F487" s="320">
        <v>284.16999999999996</v>
      </c>
      <c r="G487" s="320">
        <v>239.3</v>
      </c>
      <c r="H487" s="315"/>
      <c r="I487" s="317"/>
    </row>
    <row r="488" spans="1:9" ht="15.75" hidden="1">
      <c r="A488" s="312"/>
      <c r="B488" s="313" t="s">
        <v>96</v>
      </c>
      <c r="C488" s="314" t="s">
        <v>92</v>
      </c>
      <c r="D488" s="320"/>
      <c r="E488" s="320"/>
      <c r="F488" s="320">
        <v>4397.610000000001</v>
      </c>
      <c r="G488" s="320">
        <v>4030.8</v>
      </c>
      <c r="H488" s="315"/>
      <c r="I488" s="317"/>
    </row>
    <row r="489" spans="1:9" ht="15.75" hidden="1">
      <c r="A489" s="303"/>
      <c r="B489" s="306" t="s">
        <v>268</v>
      </c>
      <c r="C489" s="305"/>
      <c r="D489" s="320"/>
      <c r="E489" s="320"/>
      <c r="F489" s="307"/>
      <c r="G489" s="307"/>
      <c r="H489" s="307"/>
      <c r="I489" s="308"/>
    </row>
    <row r="490" spans="1:9" ht="15.75" hidden="1">
      <c r="A490" s="303"/>
      <c r="B490" s="304" t="s">
        <v>147</v>
      </c>
      <c r="C490" s="305"/>
      <c r="D490" s="307"/>
      <c r="E490" s="307"/>
      <c r="F490" s="307"/>
      <c r="G490" s="307"/>
      <c r="H490" s="307"/>
      <c r="I490" s="308"/>
    </row>
    <row r="491" spans="1:9" ht="15.75" hidden="1">
      <c r="A491" s="303"/>
      <c r="B491" s="304" t="s">
        <v>94</v>
      </c>
      <c r="C491" s="305" t="s">
        <v>90</v>
      </c>
      <c r="D491" s="307"/>
      <c r="E491" s="307"/>
      <c r="F491" s="307"/>
      <c r="G491" s="307"/>
      <c r="H491" s="307">
        <v>101682.14</v>
      </c>
      <c r="I491" s="308">
        <v>101682.14</v>
      </c>
    </row>
    <row r="492" spans="1:9" ht="15.75" hidden="1">
      <c r="A492" s="303"/>
      <c r="B492" s="304" t="s">
        <v>95</v>
      </c>
      <c r="C492" s="305" t="s">
        <v>92</v>
      </c>
      <c r="D492" s="307"/>
      <c r="E492" s="307"/>
      <c r="F492" s="307"/>
      <c r="G492" s="307"/>
      <c r="H492" s="307">
        <v>2277.22</v>
      </c>
      <c r="I492" s="308">
        <v>2277.22</v>
      </c>
    </row>
    <row r="493" spans="1:9" ht="15.75" hidden="1">
      <c r="A493" s="303"/>
      <c r="B493" s="304" t="s">
        <v>96</v>
      </c>
      <c r="C493" s="305" t="s">
        <v>92</v>
      </c>
      <c r="D493" s="307"/>
      <c r="E493" s="307"/>
      <c r="F493" s="307"/>
      <c r="G493" s="307"/>
      <c r="H493" s="307"/>
      <c r="I493" s="308"/>
    </row>
    <row r="494" spans="1:9" ht="16.5" hidden="1" thickBot="1">
      <c r="A494" s="724" t="s">
        <v>418</v>
      </c>
      <c r="B494" s="725"/>
      <c r="C494" s="725"/>
      <c r="D494" s="725"/>
      <c r="E494" s="725"/>
      <c r="F494" s="725"/>
      <c r="G494" s="725"/>
      <c r="H494" s="725"/>
      <c r="I494" s="726"/>
    </row>
    <row r="495" spans="1:9" ht="21" hidden="1" thickBot="1">
      <c r="A495" s="704" t="s">
        <v>210</v>
      </c>
      <c r="B495" s="705"/>
      <c r="C495" s="705"/>
      <c r="D495" s="705"/>
      <c r="E495" s="705"/>
      <c r="F495" s="705"/>
      <c r="G495" s="705"/>
      <c r="H495" s="705"/>
      <c r="I495" s="706"/>
    </row>
    <row r="496" spans="1:9" ht="21" hidden="1" thickBot="1">
      <c r="A496" s="707" t="s">
        <v>207</v>
      </c>
      <c r="B496" s="708"/>
      <c r="C496" s="708"/>
      <c r="D496" s="708"/>
      <c r="E496" s="708"/>
      <c r="F496" s="708"/>
      <c r="G496" s="708"/>
      <c r="H496" s="708"/>
      <c r="I496" s="709"/>
    </row>
    <row r="497" spans="1:9" ht="15.75" hidden="1">
      <c r="A497" s="741" t="s">
        <v>53</v>
      </c>
      <c r="B497" s="744" t="s">
        <v>0</v>
      </c>
      <c r="C497" s="744" t="s">
        <v>83</v>
      </c>
      <c r="D497" s="744" t="s">
        <v>84</v>
      </c>
      <c r="E497" s="744"/>
      <c r="F497" s="744" t="s">
        <v>85</v>
      </c>
      <c r="G497" s="744"/>
      <c r="H497" s="744" t="s">
        <v>86</v>
      </c>
      <c r="I497" s="746"/>
    </row>
    <row r="498" spans="1:9" ht="15.75" hidden="1">
      <c r="A498" s="742"/>
      <c r="B498" s="745"/>
      <c r="C498" s="745"/>
      <c r="D498" s="747">
        <v>2015</v>
      </c>
      <c r="E498" s="748"/>
      <c r="F498" s="747">
        <v>2016</v>
      </c>
      <c r="G498" s="748"/>
      <c r="H498" s="747">
        <v>2017</v>
      </c>
      <c r="I498" s="749"/>
    </row>
    <row r="499" spans="1:9" ht="15.75" hidden="1">
      <c r="A499" s="743"/>
      <c r="B499" s="740"/>
      <c r="C499" s="740"/>
      <c r="D499" s="59" t="s">
        <v>145</v>
      </c>
      <c r="E499" s="59" t="s">
        <v>146</v>
      </c>
      <c r="F499" s="59" t="s">
        <v>145</v>
      </c>
      <c r="G499" s="59" t="s">
        <v>146</v>
      </c>
      <c r="H499" s="59" t="s">
        <v>145</v>
      </c>
      <c r="I499" s="60" t="s">
        <v>146</v>
      </c>
    </row>
    <row r="500" spans="1:9" ht="15.75" hidden="1">
      <c r="A500" s="42" t="s">
        <v>2</v>
      </c>
      <c r="B500" s="43" t="s">
        <v>87</v>
      </c>
      <c r="C500" s="44"/>
      <c r="D500" s="45"/>
      <c r="E500" s="45"/>
      <c r="F500" s="45"/>
      <c r="G500" s="45"/>
      <c r="H500" s="45"/>
      <c r="I500" s="46"/>
    </row>
    <row r="501" spans="1:9" ht="15.75" hidden="1">
      <c r="A501" s="61" t="s">
        <v>4</v>
      </c>
      <c r="B501" s="62" t="s">
        <v>88</v>
      </c>
      <c r="C501" s="63"/>
      <c r="D501" s="64"/>
      <c r="E501" s="64"/>
      <c r="F501" s="64"/>
      <c r="G501" s="64"/>
      <c r="H501" s="64"/>
      <c r="I501" s="65"/>
    </row>
    <row r="502" spans="1:9" ht="78.75" hidden="1">
      <c r="A502" s="61"/>
      <c r="B502" s="62" t="s">
        <v>89</v>
      </c>
      <c r="C502" s="63" t="s">
        <v>90</v>
      </c>
      <c r="D502" s="64"/>
      <c r="E502" s="64"/>
      <c r="F502" s="64"/>
      <c r="G502" s="64"/>
      <c r="H502" s="64"/>
      <c r="I502" s="65"/>
    </row>
    <row r="503" spans="1:9" ht="94.5" hidden="1">
      <c r="A503" s="61"/>
      <c r="B503" s="62" t="s">
        <v>91</v>
      </c>
      <c r="C503" s="63" t="s">
        <v>92</v>
      </c>
      <c r="D503" s="64"/>
      <c r="E503" s="64"/>
      <c r="F503" s="64"/>
      <c r="G503" s="64"/>
      <c r="H503" s="64"/>
      <c r="I503" s="65"/>
    </row>
    <row r="504" spans="1:9" ht="15.75" hidden="1">
      <c r="A504" s="42" t="s">
        <v>7</v>
      </c>
      <c r="B504" s="43" t="s">
        <v>93</v>
      </c>
      <c r="C504" s="44"/>
      <c r="D504" s="45"/>
      <c r="E504" s="45"/>
      <c r="F504" s="45"/>
      <c r="G504" s="45"/>
      <c r="H504" s="45"/>
      <c r="I504" s="46"/>
    </row>
    <row r="505" spans="1:9" ht="15.75" hidden="1">
      <c r="A505" s="42"/>
      <c r="B505" s="43" t="s">
        <v>147</v>
      </c>
      <c r="C505" s="44"/>
      <c r="D505" s="45"/>
      <c r="E505" s="45"/>
      <c r="F505" s="45"/>
      <c r="G505" s="45"/>
      <c r="H505" s="45"/>
      <c r="I505" s="46"/>
    </row>
    <row r="506" spans="1:9" ht="15.75" hidden="1">
      <c r="A506" s="42"/>
      <c r="B506" s="43" t="s">
        <v>94</v>
      </c>
      <c r="C506" s="44" t="s">
        <v>90</v>
      </c>
      <c r="D506" s="47">
        <v>490900</v>
      </c>
      <c r="E506" s="47">
        <v>526510</v>
      </c>
      <c r="F506" s="47"/>
      <c r="G506" s="47"/>
      <c r="H506" s="47"/>
      <c r="I506" s="51"/>
    </row>
    <row r="507" spans="1:9" ht="15.75" hidden="1">
      <c r="A507" s="42"/>
      <c r="B507" s="43" t="s">
        <v>95</v>
      </c>
      <c r="C507" s="44" t="s">
        <v>92</v>
      </c>
      <c r="D507" s="47">
        <v>30</v>
      </c>
      <c r="E507" s="47">
        <v>30</v>
      </c>
      <c r="F507" s="47"/>
      <c r="G507" s="47"/>
      <c r="H507" s="47"/>
      <c r="I507" s="51"/>
    </row>
    <row r="508" spans="1:9" ht="15.75" hidden="1">
      <c r="A508" s="42"/>
      <c r="B508" s="43" t="s">
        <v>96</v>
      </c>
      <c r="C508" s="44" t="s">
        <v>92</v>
      </c>
      <c r="D508" s="47">
        <v>800</v>
      </c>
      <c r="E508" s="47">
        <v>860</v>
      </c>
      <c r="F508" s="47"/>
      <c r="G508" s="47"/>
      <c r="H508" s="47"/>
      <c r="I508" s="51"/>
    </row>
    <row r="509" spans="1:9" ht="15.75" hidden="1">
      <c r="A509" s="52"/>
      <c r="B509" s="227" t="s">
        <v>211</v>
      </c>
      <c r="C509" s="54"/>
      <c r="D509" s="57"/>
      <c r="E509" s="57"/>
      <c r="F509" s="57"/>
      <c r="G509" s="57"/>
      <c r="H509" s="57"/>
      <c r="I509" s="58"/>
    </row>
    <row r="510" spans="1:9" ht="15.75" hidden="1">
      <c r="A510" s="42"/>
      <c r="B510" s="43" t="s">
        <v>147</v>
      </c>
      <c r="C510" s="44"/>
      <c r="D510" s="45"/>
      <c r="E510" s="45"/>
      <c r="F510" s="45"/>
      <c r="G510" s="45"/>
      <c r="H510" s="45"/>
      <c r="I510" s="46"/>
    </row>
    <row r="511" spans="1:9" ht="15.75" hidden="1">
      <c r="A511" s="42"/>
      <c r="B511" s="43" t="s">
        <v>94</v>
      </c>
      <c r="C511" s="44" t="s">
        <v>90</v>
      </c>
      <c r="D511" s="47"/>
      <c r="E511" s="47"/>
      <c r="F511" s="47">
        <v>476668.04</v>
      </c>
      <c r="G511" s="47">
        <v>476668.04</v>
      </c>
      <c r="H511" s="47">
        <v>389575.7817815606</v>
      </c>
      <c r="I511" s="51">
        <v>331860.85114725534</v>
      </c>
    </row>
    <row r="512" spans="1:9" ht="15.75" hidden="1">
      <c r="A512" s="42"/>
      <c r="B512" s="43" t="s">
        <v>95</v>
      </c>
      <c r="C512" s="44" t="s">
        <v>92</v>
      </c>
      <c r="D512" s="47"/>
      <c r="E512" s="47"/>
      <c r="F512" s="47">
        <v>26.88</v>
      </c>
      <c r="G512" s="47">
        <v>29.64</v>
      </c>
      <c r="H512" s="47">
        <v>38.99584775372655</v>
      </c>
      <c r="I512" s="51">
        <v>38.99584775372655</v>
      </c>
    </row>
    <row r="513" spans="1:9" ht="15.75" hidden="1">
      <c r="A513" s="175"/>
      <c r="B513" s="176" t="s">
        <v>96</v>
      </c>
      <c r="C513" s="177" t="s">
        <v>92</v>
      </c>
      <c r="D513" s="178"/>
      <c r="E513" s="178"/>
      <c r="F513" s="47">
        <v>780</v>
      </c>
      <c r="G513" s="47">
        <v>780</v>
      </c>
      <c r="H513" s="178">
        <v>799.189820148399</v>
      </c>
      <c r="I513" s="179">
        <v>799.189820148399</v>
      </c>
    </row>
    <row r="514" spans="1:9" ht="15.75" hidden="1">
      <c r="A514" s="42"/>
      <c r="B514" s="228" t="s">
        <v>212</v>
      </c>
      <c r="C514" s="44"/>
      <c r="D514" s="45"/>
      <c r="E514" s="45"/>
      <c r="F514" s="45"/>
      <c r="G514" s="45"/>
      <c r="H514" s="45"/>
      <c r="I514" s="46"/>
    </row>
    <row r="515" spans="1:9" ht="15.75" hidden="1">
      <c r="A515" s="42"/>
      <c r="B515" s="43" t="s">
        <v>147</v>
      </c>
      <c r="C515" s="44"/>
      <c r="D515" s="45"/>
      <c r="E515" s="45"/>
      <c r="F515" s="45"/>
      <c r="G515" s="45"/>
      <c r="H515" s="45"/>
      <c r="I515" s="46"/>
    </row>
    <row r="516" spans="1:9" ht="15.75" hidden="1">
      <c r="A516" s="42"/>
      <c r="B516" s="43" t="s">
        <v>94</v>
      </c>
      <c r="C516" s="44" t="s">
        <v>90</v>
      </c>
      <c r="D516" s="47"/>
      <c r="E516" s="47"/>
      <c r="F516" s="47">
        <v>527556.89</v>
      </c>
      <c r="G516" s="47">
        <v>623596.64</v>
      </c>
      <c r="H516" s="47">
        <v>456689.9258939397</v>
      </c>
      <c r="I516" s="51">
        <v>475330.3310324678</v>
      </c>
    </row>
    <row r="517" spans="1:9" ht="15.75" hidden="1">
      <c r="A517" s="42"/>
      <c r="B517" s="43" t="s">
        <v>95</v>
      </c>
      <c r="C517" s="44" t="s">
        <v>92</v>
      </c>
      <c r="D517" s="47"/>
      <c r="E517" s="47"/>
      <c r="F517" s="47">
        <v>26.88</v>
      </c>
      <c r="G517" s="47">
        <v>29.64</v>
      </c>
      <c r="H517" s="47">
        <v>38.64510697584796</v>
      </c>
      <c r="I517" s="51">
        <v>38.64510697584796</v>
      </c>
    </row>
    <row r="518" spans="1:9" ht="16.5" hidden="1" thickBot="1">
      <c r="A518" s="48"/>
      <c r="B518" s="49" t="s">
        <v>96</v>
      </c>
      <c r="C518" s="50" t="s">
        <v>92</v>
      </c>
      <c r="D518" s="55"/>
      <c r="E518" s="55"/>
      <c r="F518" s="55">
        <v>860</v>
      </c>
      <c r="G518" s="55">
        <v>1010</v>
      </c>
      <c r="H518" s="55">
        <v>1020.75576670692</v>
      </c>
      <c r="I518" s="56">
        <v>1020.7557667069101</v>
      </c>
    </row>
    <row r="519" ht="15.75" customHeight="1"/>
    <row r="521" spans="2:5" ht="51" customHeight="1">
      <c r="B521" s="828" t="s">
        <v>419</v>
      </c>
      <c r="C521" s="675" t="s">
        <v>420</v>
      </c>
      <c r="D521" s="829" t="s">
        <v>421</v>
      </c>
      <c r="E521" s="830"/>
    </row>
    <row r="522" spans="2:5" ht="15.75">
      <c r="B522" s="828"/>
      <c r="C522" s="676"/>
      <c r="D522" s="59" t="s">
        <v>145</v>
      </c>
      <c r="E522" s="59" t="s">
        <v>146</v>
      </c>
    </row>
    <row r="523" spans="2:5" ht="15.75">
      <c r="B523" s="677" t="s">
        <v>94</v>
      </c>
      <c r="C523" s="678" t="s">
        <v>90</v>
      </c>
      <c r="D523" s="113">
        <v>1384628.05767396</v>
      </c>
      <c r="E523" s="113">
        <v>1384628.05767396</v>
      </c>
    </row>
    <row r="524" spans="2:5" ht="15.75">
      <c r="B524" s="679" t="s">
        <v>95</v>
      </c>
      <c r="C524" s="678" t="s">
        <v>92</v>
      </c>
      <c r="D524" s="680">
        <v>77.36497117664025</v>
      </c>
      <c r="E524" s="680">
        <v>77.36497117664025</v>
      </c>
    </row>
    <row r="525" spans="2:5" ht="15.75" customHeight="1">
      <c r="B525" s="681" t="s">
        <v>96</v>
      </c>
      <c r="C525" s="682" t="s">
        <v>92</v>
      </c>
      <c r="D525" s="680">
        <v>2548.916112482043</v>
      </c>
      <c r="E525" s="680">
        <v>2683.8366881188067</v>
      </c>
    </row>
    <row r="526" spans="2:5" ht="15.75">
      <c r="B526" s="683"/>
      <c r="C526" s="683"/>
      <c r="D526" s="684"/>
      <c r="E526" s="684"/>
    </row>
    <row r="527" spans="2:5" ht="40.5" customHeight="1">
      <c r="B527" s="828" t="s">
        <v>419</v>
      </c>
      <c r="C527" s="675" t="s">
        <v>420</v>
      </c>
      <c r="D527" s="831" t="s">
        <v>422</v>
      </c>
      <c r="E527" s="832"/>
    </row>
    <row r="528" spans="2:5" ht="15.75">
      <c r="B528" s="828"/>
      <c r="C528" s="676"/>
      <c r="D528" s="101" t="s">
        <v>145</v>
      </c>
      <c r="E528" s="101" t="s">
        <v>146</v>
      </c>
    </row>
    <row r="529" spans="2:5" ht="15.75">
      <c r="B529" s="677" t="s">
        <v>94</v>
      </c>
      <c r="C529" s="678" t="s">
        <v>90</v>
      </c>
      <c r="D529" s="113">
        <f>'[8]расчет тарифа'!$C$31</f>
        <v>1362153.8348601675</v>
      </c>
      <c r="E529" s="113">
        <f>'[8]расчет тарифа'!$C$45</f>
        <v>1362153.8348601675</v>
      </c>
    </row>
    <row r="530" spans="2:5" ht="15.75">
      <c r="B530" s="679" t="s">
        <v>95</v>
      </c>
      <c r="C530" s="678" t="s">
        <v>92</v>
      </c>
      <c r="D530" s="680">
        <f>'[8]расчет тарифа'!$C$32</f>
        <v>80.45957002370588</v>
      </c>
      <c r="E530" s="680">
        <f>'[8]расчет тарифа'!$C$46</f>
        <v>80.45957002370588</v>
      </c>
    </row>
    <row r="531" spans="2:5" ht="15.75" customHeight="1">
      <c r="B531" s="681" t="s">
        <v>96</v>
      </c>
      <c r="C531" s="682" t="s">
        <v>92</v>
      </c>
      <c r="D531" s="680">
        <f>'[8]расчет тарифа'!$C$33</f>
        <v>2511.894384971622</v>
      </c>
      <c r="E531" s="680">
        <f>'[8]расчет тарифа'!$C$47</f>
        <v>2644.6250330952025</v>
      </c>
    </row>
    <row r="532" spans="2:5" ht="15.75">
      <c r="B532" s="685"/>
      <c r="C532" s="685"/>
      <c r="D532" s="686"/>
      <c r="E532" s="686"/>
    </row>
    <row r="533" spans="2:5" ht="45.75" customHeight="1">
      <c r="B533" s="828" t="s">
        <v>419</v>
      </c>
      <c r="C533" s="675" t="s">
        <v>420</v>
      </c>
      <c r="D533" s="831" t="s">
        <v>423</v>
      </c>
      <c r="E533" s="832"/>
    </row>
    <row r="534" spans="2:5" ht="15.75">
      <c r="B534" s="828"/>
      <c r="C534" s="676"/>
      <c r="D534" s="101" t="s">
        <v>145</v>
      </c>
      <c r="E534" s="101" t="s">
        <v>146</v>
      </c>
    </row>
    <row r="535" spans="2:5" ht="15.75">
      <c r="B535" s="677" t="s">
        <v>94</v>
      </c>
      <c r="C535" s="678" t="s">
        <v>90</v>
      </c>
      <c r="D535" s="113">
        <f>'[8]расчет тарифа'!$D$31</f>
        <v>1386507.9713764354</v>
      </c>
      <c r="E535" s="113">
        <f>'[8]расчет тарифа'!$D$45</f>
        <v>1386507.9713764354</v>
      </c>
    </row>
    <row r="536" spans="2:5" ht="15.75">
      <c r="B536" s="679" t="s">
        <v>95</v>
      </c>
      <c r="C536" s="678" t="s">
        <v>92</v>
      </c>
      <c r="D536" s="680">
        <f>'[8]расчет тарифа'!$D$32</f>
        <v>83.67795282465411</v>
      </c>
      <c r="E536" s="680">
        <f>'[8]расчет тарифа'!$D$46</f>
        <v>83.67795282465413</v>
      </c>
    </row>
    <row r="537" spans="2:5" ht="15.75" customHeight="1">
      <c r="B537" s="681" t="s">
        <v>96</v>
      </c>
      <c r="C537" s="682" t="s">
        <v>92</v>
      </c>
      <c r="D537" s="680">
        <f>'[8]расчет тарифа'!$D$33</f>
        <v>2558.5847265911766</v>
      </c>
      <c r="E537" s="680">
        <f>'[8]расчет тарифа'!$D$47</f>
        <v>2693.688484301624</v>
      </c>
    </row>
    <row r="538" spans="2:5" ht="15.75">
      <c r="B538" s="685"/>
      <c r="C538" s="685"/>
      <c r="D538" s="686"/>
      <c r="E538" s="686"/>
    </row>
    <row r="539" spans="2:5" ht="63" customHeight="1">
      <c r="B539" s="828" t="s">
        <v>419</v>
      </c>
      <c r="C539" s="675" t="s">
        <v>420</v>
      </c>
      <c r="D539" s="831" t="s">
        <v>424</v>
      </c>
      <c r="E539" s="832"/>
    </row>
    <row r="540" spans="2:5" ht="15.75">
      <c r="B540" s="828"/>
      <c r="C540" s="676"/>
      <c r="D540" s="101" t="s">
        <v>145</v>
      </c>
      <c r="E540" s="101" t="s">
        <v>146</v>
      </c>
    </row>
    <row r="541" spans="2:5" ht="15.75">
      <c r="B541" s="677" t="s">
        <v>94</v>
      </c>
      <c r="C541" s="678" t="s">
        <v>90</v>
      </c>
      <c r="D541" s="113">
        <f>'[8]расчет тарифа'!$E$31</f>
        <v>1411836.273353354</v>
      </c>
      <c r="E541" s="113">
        <f>'[8]расчет тарифа'!$E$45</f>
        <v>1411836.273353354</v>
      </c>
    </row>
    <row r="542" spans="2:5" ht="15.75">
      <c r="B542" s="679" t="s">
        <v>95</v>
      </c>
      <c r="C542" s="678" t="s">
        <v>92</v>
      </c>
      <c r="D542" s="680">
        <f>'[8]расчет тарифа'!$E$32</f>
        <v>87.02507093764027</v>
      </c>
      <c r="E542" s="680">
        <f>'[8]расчет тарифа'!$E$46</f>
        <v>87.02507093764028</v>
      </c>
    </row>
    <row r="543" spans="2:5" ht="15.75" customHeight="1">
      <c r="B543" s="681" t="s">
        <v>96</v>
      </c>
      <c r="C543" s="682" t="s">
        <v>92</v>
      </c>
      <c r="D543" s="680">
        <f>'[8]расчет тарифа'!$E$15</f>
        <v>2669.175022804034</v>
      </c>
      <c r="E543" s="680">
        <f>'[8]расчет тарифа'!$E$33</f>
        <v>2607.1426818755135</v>
      </c>
    </row>
    <row r="544" spans="2:5" ht="15.75">
      <c r="B544" s="685"/>
      <c r="C544" s="685"/>
      <c r="D544" s="686"/>
      <c r="E544" s="686"/>
    </row>
    <row r="545" spans="2:5" ht="57.75" customHeight="1">
      <c r="B545" s="828" t="s">
        <v>419</v>
      </c>
      <c r="C545" s="675" t="s">
        <v>420</v>
      </c>
      <c r="D545" s="831" t="s">
        <v>425</v>
      </c>
      <c r="E545" s="832"/>
    </row>
    <row r="546" spans="2:5" ht="15.75">
      <c r="B546" s="828"/>
      <c r="C546" s="676"/>
      <c r="D546" s="101" t="s">
        <v>145</v>
      </c>
      <c r="E546" s="101" t="s">
        <v>146</v>
      </c>
    </row>
    <row r="547" spans="2:5" ht="15.75">
      <c r="B547" s="677" t="s">
        <v>94</v>
      </c>
      <c r="C547" s="678" t="s">
        <v>90</v>
      </c>
      <c r="D547" s="113">
        <f>'[8]расчет тарифа'!$F$31</f>
        <v>1438177.707409349</v>
      </c>
      <c r="E547" s="113">
        <f>'[8]расчет тарифа'!$F$45</f>
        <v>1438177.707409349</v>
      </c>
    </row>
    <row r="548" spans="2:5" ht="15.75">
      <c r="B548" s="679" t="s">
        <v>95</v>
      </c>
      <c r="C548" s="678" t="s">
        <v>92</v>
      </c>
      <c r="D548" s="680">
        <f>'[8]расчет тарифа'!$F$32</f>
        <v>90.5060737751459</v>
      </c>
      <c r="E548" s="680">
        <f>'[8]расчет тарифа'!$F$46</f>
        <v>90.50607377514588</v>
      </c>
    </row>
    <row r="549" spans="2:5" ht="15.75">
      <c r="B549" s="681" t="s">
        <v>96</v>
      </c>
      <c r="C549" s="682" t="s">
        <v>92</v>
      </c>
      <c r="D549" s="680">
        <f>'[8]расчет тарифа'!$F$33</f>
        <v>2657.642955371224</v>
      </c>
      <c r="E549" s="680">
        <f>'[8]расчет тарифа'!$F$47</f>
        <v>2797.781502381169</v>
      </c>
    </row>
    <row r="552" spans="1:8" ht="15.75">
      <c r="A552" s="833" t="s">
        <v>426</v>
      </c>
      <c r="B552" s="833"/>
      <c r="C552" s="833"/>
      <c r="D552" s="833"/>
      <c r="E552" s="833"/>
      <c r="F552" s="833"/>
      <c r="G552" s="833"/>
      <c r="H552" s="833"/>
    </row>
    <row r="553" spans="1:8" ht="15.75">
      <c r="A553" s="834" t="s">
        <v>427</v>
      </c>
      <c r="B553" s="834"/>
      <c r="C553" s="834"/>
      <c r="D553" s="834"/>
      <c r="E553" s="834"/>
      <c r="F553" s="834"/>
      <c r="G553" s="834"/>
      <c r="H553" s="834"/>
    </row>
    <row r="554" spans="1:8" ht="63">
      <c r="A554" s="835" t="s">
        <v>428</v>
      </c>
      <c r="B554" s="687" t="s">
        <v>429</v>
      </c>
      <c r="C554" s="687" t="s">
        <v>163</v>
      </c>
      <c r="D554" s="687" t="s">
        <v>164</v>
      </c>
      <c r="E554" s="835" t="s">
        <v>430</v>
      </c>
      <c r="F554" s="687" t="s">
        <v>166</v>
      </c>
      <c r="G554" s="835" t="s">
        <v>431</v>
      </c>
      <c r="H554" s="835" t="s">
        <v>432</v>
      </c>
    </row>
    <row r="555" spans="1:8" ht="15.75">
      <c r="A555" s="835"/>
      <c r="B555" s="688"/>
      <c r="C555" s="689" t="s">
        <v>170</v>
      </c>
      <c r="D555" s="689" t="s">
        <v>171</v>
      </c>
      <c r="E555" s="835"/>
      <c r="F555" s="689" t="s">
        <v>171</v>
      </c>
      <c r="G555" s="835"/>
      <c r="H555" s="835"/>
    </row>
    <row r="556" spans="1:8" ht="15.75">
      <c r="A556" s="690">
        <v>2019</v>
      </c>
      <c r="B556" s="691">
        <f>'[7]Прил. №2 (Московская область)'!F25</f>
        <v>63994.14057412</v>
      </c>
      <c r="C556" s="691">
        <f>'[7]Прил. №2 (Московская область)'!F26</f>
        <v>27220.12585412</v>
      </c>
      <c r="D556" s="692">
        <v>1</v>
      </c>
      <c r="E556" s="690">
        <v>0.75</v>
      </c>
      <c r="F556" s="690">
        <v>2.77</v>
      </c>
      <c r="G556" s="693">
        <v>0</v>
      </c>
      <c r="H556" s="694">
        <v>0.8975</v>
      </c>
    </row>
    <row r="557" spans="1:8" ht="15.75">
      <c r="A557" s="690">
        <v>2020</v>
      </c>
      <c r="B557" s="691">
        <f>'[7]Прил. №2 (Московская область)'!G10</f>
        <v>63333.994608284804</v>
      </c>
      <c r="C557" s="691">
        <f>'[7]Прил. №2 (Московская область)'!G26</f>
        <v>28308.9308882848</v>
      </c>
      <c r="D557" s="692">
        <v>1</v>
      </c>
      <c r="E557" s="690">
        <v>0.75</v>
      </c>
      <c r="F557" s="690">
        <v>2.77</v>
      </c>
      <c r="G557" s="693">
        <v>0</v>
      </c>
      <c r="H557" s="694">
        <v>0.8975</v>
      </c>
    </row>
    <row r="558" spans="1:8" ht="15.75">
      <c r="A558" s="690">
        <v>2021</v>
      </c>
      <c r="B558" s="691">
        <f>'[7]Прил. №2 (Московская область)'!H25</f>
        <v>64466.35184381619</v>
      </c>
      <c r="C558" s="691">
        <f>'[7]Прил. №2 (Московская область)'!H26</f>
        <v>29441.288123816194</v>
      </c>
      <c r="D558" s="692">
        <v>1</v>
      </c>
      <c r="E558" s="690">
        <v>0.75</v>
      </c>
      <c r="F558" s="690">
        <v>2.77</v>
      </c>
      <c r="G558" s="693">
        <v>0</v>
      </c>
      <c r="H558" s="694">
        <v>0.8975</v>
      </c>
    </row>
    <row r="559" spans="1:8" ht="15.75">
      <c r="A559" s="690">
        <v>2022</v>
      </c>
      <c r="B559" s="691">
        <f>'[7]Прил. №2 (Московская область)'!I25</f>
        <v>65644.00336876884</v>
      </c>
      <c r="C559" s="691">
        <f>'[7]Прил. №2 (Московская область)'!I26</f>
        <v>30618.939648768843</v>
      </c>
      <c r="D559" s="692">
        <v>1</v>
      </c>
      <c r="E559" s="690">
        <v>0.75</v>
      </c>
      <c r="F559" s="690">
        <v>2.77</v>
      </c>
      <c r="G559" s="693">
        <v>0</v>
      </c>
      <c r="H559" s="694">
        <v>0.8975</v>
      </c>
    </row>
    <row r="560" spans="1:8" ht="15.75">
      <c r="A560" s="690">
        <v>2023</v>
      </c>
      <c r="B560" s="691">
        <f>'[7]Прил. №2 (Московская область)'!J25</f>
        <v>66868.76095471959</v>
      </c>
      <c r="C560" s="691">
        <f>'[7]Прил. №2 (Московская область)'!J26</f>
        <v>31843.6972347196</v>
      </c>
      <c r="D560" s="692">
        <v>1</v>
      </c>
      <c r="E560" s="690">
        <v>0.75</v>
      </c>
      <c r="F560" s="690">
        <v>2.77</v>
      </c>
      <c r="G560" s="693">
        <v>0</v>
      </c>
      <c r="H560" s="694">
        <v>0.8975</v>
      </c>
    </row>
  </sheetData>
  <sheetProtection password="C6A3" sheet="1"/>
  <mergeCells count="308">
    <mergeCell ref="A552:H552"/>
    <mergeCell ref="A553:H553"/>
    <mergeCell ref="A554:A555"/>
    <mergeCell ref="E554:E555"/>
    <mergeCell ref="G554:G555"/>
    <mergeCell ref="H554:H555"/>
    <mergeCell ref="B533:B534"/>
    <mergeCell ref="D533:E533"/>
    <mergeCell ref="B539:B540"/>
    <mergeCell ref="D539:E539"/>
    <mergeCell ref="B545:B546"/>
    <mergeCell ref="D545:E545"/>
    <mergeCell ref="F498:G498"/>
    <mergeCell ref="H498:I498"/>
    <mergeCell ref="B521:B522"/>
    <mergeCell ref="D521:E521"/>
    <mergeCell ref="B527:B528"/>
    <mergeCell ref="D527:E527"/>
    <mergeCell ref="A494:I494"/>
    <mergeCell ref="A495:I495"/>
    <mergeCell ref="A496:I496"/>
    <mergeCell ref="A497:A499"/>
    <mergeCell ref="B497:B499"/>
    <mergeCell ref="C497:C499"/>
    <mergeCell ref="D497:E497"/>
    <mergeCell ref="F497:G497"/>
    <mergeCell ref="H497:I497"/>
    <mergeCell ref="D498:E498"/>
    <mergeCell ref="A406:A408"/>
    <mergeCell ref="B406:B408"/>
    <mergeCell ref="C406:C408"/>
    <mergeCell ref="D406:E406"/>
    <mergeCell ref="F406:G406"/>
    <mergeCell ref="H406:I406"/>
    <mergeCell ref="D407:E407"/>
    <mergeCell ref="F407:G407"/>
    <mergeCell ref="H407:I407"/>
    <mergeCell ref="H392:I392"/>
    <mergeCell ref="D393:E393"/>
    <mergeCell ref="F393:G393"/>
    <mergeCell ref="H393:I393"/>
    <mergeCell ref="A404:I404"/>
    <mergeCell ref="A405:I405"/>
    <mergeCell ref="H379:I379"/>
    <mergeCell ref="D380:E380"/>
    <mergeCell ref="F380:G380"/>
    <mergeCell ref="H380:I380"/>
    <mergeCell ref="A391:I391"/>
    <mergeCell ref="A392:A394"/>
    <mergeCell ref="B392:B394"/>
    <mergeCell ref="C392:C394"/>
    <mergeCell ref="D392:E392"/>
    <mergeCell ref="F392:G392"/>
    <mergeCell ref="D366:E366"/>
    <mergeCell ref="F366:G366"/>
    <mergeCell ref="H366:I366"/>
    <mergeCell ref="A377:I377"/>
    <mergeCell ref="A378:I378"/>
    <mergeCell ref="A379:A381"/>
    <mergeCell ref="B379:B381"/>
    <mergeCell ref="C379:C381"/>
    <mergeCell ref="D379:E379"/>
    <mergeCell ref="F379:G379"/>
    <mergeCell ref="D349:E349"/>
    <mergeCell ref="F349:G349"/>
    <mergeCell ref="H349:I349"/>
    <mergeCell ref="A364:I364"/>
    <mergeCell ref="A365:A367"/>
    <mergeCell ref="B365:B367"/>
    <mergeCell ref="C365:C367"/>
    <mergeCell ref="D365:E365"/>
    <mergeCell ref="F365:G365"/>
    <mergeCell ref="H365:I365"/>
    <mergeCell ref="D332:E332"/>
    <mergeCell ref="F332:G332"/>
    <mergeCell ref="H332:I332"/>
    <mergeCell ref="A347:I347"/>
    <mergeCell ref="A348:A350"/>
    <mergeCell ref="B348:B350"/>
    <mergeCell ref="C348:C350"/>
    <mergeCell ref="D348:E348"/>
    <mergeCell ref="F348:G348"/>
    <mergeCell ref="H348:I348"/>
    <mergeCell ref="F318:G318"/>
    <mergeCell ref="H318:I318"/>
    <mergeCell ref="A329:I329"/>
    <mergeCell ref="A330:I330"/>
    <mergeCell ref="A331:A333"/>
    <mergeCell ref="B331:B333"/>
    <mergeCell ref="C331:C333"/>
    <mergeCell ref="D331:E331"/>
    <mergeCell ref="F331:G331"/>
    <mergeCell ref="H331:I331"/>
    <mergeCell ref="F305:G305"/>
    <mergeCell ref="H305:I305"/>
    <mergeCell ref="A316:I316"/>
    <mergeCell ref="A317:A319"/>
    <mergeCell ref="B317:B319"/>
    <mergeCell ref="C317:C319"/>
    <mergeCell ref="D317:E317"/>
    <mergeCell ref="F317:G317"/>
    <mergeCell ref="H317:I317"/>
    <mergeCell ref="D318:E318"/>
    <mergeCell ref="H291:I291"/>
    <mergeCell ref="A302:I302"/>
    <mergeCell ref="A303:I303"/>
    <mergeCell ref="A304:A306"/>
    <mergeCell ref="B304:B306"/>
    <mergeCell ref="C304:C306"/>
    <mergeCell ref="D304:E304"/>
    <mergeCell ref="F304:G304"/>
    <mergeCell ref="H304:I304"/>
    <mergeCell ref="D305:E305"/>
    <mergeCell ref="H278:I278"/>
    <mergeCell ref="A289:I289"/>
    <mergeCell ref="A290:A292"/>
    <mergeCell ref="B290:B292"/>
    <mergeCell ref="C290:C292"/>
    <mergeCell ref="D290:E290"/>
    <mergeCell ref="F290:G290"/>
    <mergeCell ref="H290:I290"/>
    <mergeCell ref="D291:E291"/>
    <mergeCell ref="F291:G291"/>
    <mergeCell ref="A275:I275"/>
    <mergeCell ref="A276:I276"/>
    <mergeCell ref="A277:A279"/>
    <mergeCell ref="B277:B279"/>
    <mergeCell ref="C277:C279"/>
    <mergeCell ref="D277:E277"/>
    <mergeCell ref="F277:G277"/>
    <mergeCell ref="H277:I277"/>
    <mergeCell ref="D278:E278"/>
    <mergeCell ref="F278:G278"/>
    <mergeCell ref="A262:I262"/>
    <mergeCell ref="A263:A265"/>
    <mergeCell ref="B263:B265"/>
    <mergeCell ref="C263:C265"/>
    <mergeCell ref="D263:E263"/>
    <mergeCell ref="F263:G263"/>
    <mergeCell ref="H263:I263"/>
    <mergeCell ref="D264:E264"/>
    <mergeCell ref="F264:G264"/>
    <mergeCell ref="H264:I264"/>
    <mergeCell ref="A249:I249"/>
    <mergeCell ref="A250:A252"/>
    <mergeCell ref="B250:B252"/>
    <mergeCell ref="C250:C252"/>
    <mergeCell ref="D250:E250"/>
    <mergeCell ref="F250:G250"/>
    <mergeCell ref="H250:I250"/>
    <mergeCell ref="D251:E251"/>
    <mergeCell ref="F251:G251"/>
    <mergeCell ref="H251:I251"/>
    <mergeCell ref="A237:A239"/>
    <mergeCell ref="B237:B239"/>
    <mergeCell ref="C237:C239"/>
    <mergeCell ref="D237:E237"/>
    <mergeCell ref="F237:G237"/>
    <mergeCell ref="H237:I237"/>
    <mergeCell ref="D238:E238"/>
    <mergeCell ref="F238:G238"/>
    <mergeCell ref="H238:I238"/>
    <mergeCell ref="H223:I223"/>
    <mergeCell ref="D224:E224"/>
    <mergeCell ref="F224:G224"/>
    <mergeCell ref="H224:I224"/>
    <mergeCell ref="A235:I235"/>
    <mergeCell ref="A236:I236"/>
    <mergeCell ref="H210:I210"/>
    <mergeCell ref="D211:E211"/>
    <mergeCell ref="F211:G211"/>
    <mergeCell ref="H211:I211"/>
    <mergeCell ref="A222:I222"/>
    <mergeCell ref="A223:A225"/>
    <mergeCell ref="B223:B225"/>
    <mergeCell ref="C223:C225"/>
    <mergeCell ref="D223:E223"/>
    <mergeCell ref="F223:G223"/>
    <mergeCell ref="H197:I197"/>
    <mergeCell ref="D198:E198"/>
    <mergeCell ref="F198:G198"/>
    <mergeCell ref="H198:I198"/>
    <mergeCell ref="A209:I209"/>
    <mergeCell ref="A210:A212"/>
    <mergeCell ref="B210:B212"/>
    <mergeCell ref="C210:C212"/>
    <mergeCell ref="D210:E210"/>
    <mergeCell ref="F210:G210"/>
    <mergeCell ref="H184:I184"/>
    <mergeCell ref="D185:E185"/>
    <mergeCell ref="F185:G185"/>
    <mergeCell ref="H185:I185"/>
    <mergeCell ref="A196:I196"/>
    <mergeCell ref="A197:A199"/>
    <mergeCell ref="B197:B199"/>
    <mergeCell ref="C197:C199"/>
    <mergeCell ref="D197:E197"/>
    <mergeCell ref="F197:G197"/>
    <mergeCell ref="H171:I171"/>
    <mergeCell ref="D172:E172"/>
    <mergeCell ref="F172:G172"/>
    <mergeCell ref="H172:I172"/>
    <mergeCell ref="A183:I183"/>
    <mergeCell ref="A184:A186"/>
    <mergeCell ref="B184:B186"/>
    <mergeCell ref="C184:C186"/>
    <mergeCell ref="D184:E184"/>
    <mergeCell ref="F184:G184"/>
    <mergeCell ref="D158:E158"/>
    <mergeCell ref="F158:G158"/>
    <mergeCell ref="H158:I158"/>
    <mergeCell ref="A169:I169"/>
    <mergeCell ref="A170:I170"/>
    <mergeCell ref="A171:A173"/>
    <mergeCell ref="B171:B173"/>
    <mergeCell ref="C171:C173"/>
    <mergeCell ref="D171:E171"/>
    <mergeCell ref="F171:G171"/>
    <mergeCell ref="D135:E135"/>
    <mergeCell ref="F135:G135"/>
    <mergeCell ref="H135:I135"/>
    <mergeCell ref="A156:I156"/>
    <mergeCell ref="A157:A159"/>
    <mergeCell ref="B157:B159"/>
    <mergeCell ref="C157:C159"/>
    <mergeCell ref="D157:E157"/>
    <mergeCell ref="F157:G157"/>
    <mergeCell ref="H157:I157"/>
    <mergeCell ref="D107:E107"/>
    <mergeCell ref="F107:G107"/>
    <mergeCell ref="H107:I107"/>
    <mergeCell ref="A133:I133"/>
    <mergeCell ref="A134:A136"/>
    <mergeCell ref="B134:B136"/>
    <mergeCell ref="C134:C136"/>
    <mergeCell ref="D134:E134"/>
    <mergeCell ref="F134:G134"/>
    <mergeCell ref="H134:I134"/>
    <mergeCell ref="D89:E89"/>
    <mergeCell ref="F89:G89"/>
    <mergeCell ref="H89:I89"/>
    <mergeCell ref="A105:I105"/>
    <mergeCell ref="A106:A108"/>
    <mergeCell ref="B106:B108"/>
    <mergeCell ref="C106:C108"/>
    <mergeCell ref="D106:E106"/>
    <mergeCell ref="F106:G106"/>
    <mergeCell ref="H106:I106"/>
    <mergeCell ref="D76:E76"/>
    <mergeCell ref="F76:G76"/>
    <mergeCell ref="H76:I76"/>
    <mergeCell ref="A87:I87"/>
    <mergeCell ref="A88:A90"/>
    <mergeCell ref="B88:B90"/>
    <mergeCell ref="C88:C90"/>
    <mergeCell ref="D88:E88"/>
    <mergeCell ref="F88:G88"/>
    <mergeCell ref="H88:I88"/>
    <mergeCell ref="D63:E63"/>
    <mergeCell ref="F63:G63"/>
    <mergeCell ref="H63:I63"/>
    <mergeCell ref="A74:I74"/>
    <mergeCell ref="A75:A77"/>
    <mergeCell ref="B75:B77"/>
    <mergeCell ref="C75:C77"/>
    <mergeCell ref="D75:E75"/>
    <mergeCell ref="F75:G75"/>
    <mergeCell ref="H75:I75"/>
    <mergeCell ref="D45:E45"/>
    <mergeCell ref="F45:G45"/>
    <mergeCell ref="H45:I45"/>
    <mergeCell ref="A61:I61"/>
    <mergeCell ref="A62:A64"/>
    <mergeCell ref="B62:B64"/>
    <mergeCell ref="C62:C64"/>
    <mergeCell ref="D62:E62"/>
    <mergeCell ref="F62:G62"/>
    <mergeCell ref="H62:I62"/>
    <mergeCell ref="F20:G20"/>
    <mergeCell ref="H20:I20"/>
    <mergeCell ref="A42:I42"/>
    <mergeCell ref="A43:I43"/>
    <mergeCell ref="A44:A46"/>
    <mergeCell ref="B44:B46"/>
    <mergeCell ref="C44:C46"/>
    <mergeCell ref="D44:E44"/>
    <mergeCell ref="F44:G44"/>
    <mergeCell ref="H44:I44"/>
    <mergeCell ref="D7:E7"/>
    <mergeCell ref="F7:G7"/>
    <mergeCell ref="A18:I18"/>
    <mergeCell ref="A19:A21"/>
    <mergeCell ref="B19:B21"/>
    <mergeCell ref="C19:C21"/>
    <mergeCell ref="D19:E19"/>
    <mergeCell ref="F19:G19"/>
    <mergeCell ref="H19:I19"/>
    <mergeCell ref="D20:E20"/>
    <mergeCell ref="A1:I1"/>
    <mergeCell ref="A2:I2"/>
    <mergeCell ref="A3:I3"/>
    <mergeCell ref="A4:I4"/>
    <mergeCell ref="A5:I5"/>
    <mergeCell ref="A6:A8"/>
    <mergeCell ref="B6:B8"/>
    <mergeCell ref="C6:C8"/>
    <mergeCell ref="D6:E6"/>
    <mergeCell ref="F6:G6"/>
  </mergeCells>
  <printOptions/>
  <pageMargins left="0.7" right="0.7" top="0.75" bottom="0.75" header="0.3" footer="0.3"/>
  <pageSetup horizontalDpi="600" verticalDpi="600" orientation="portrait" paperSize="9" scale="29" r:id="rId1"/>
</worksheet>
</file>

<file path=xl/worksheets/sheet6.xml><?xml version="1.0" encoding="utf-8"?>
<worksheet xmlns="http://schemas.openxmlformats.org/spreadsheetml/2006/main" xmlns:r="http://schemas.openxmlformats.org/officeDocument/2006/relationships">
  <dimension ref="A1:J17"/>
  <sheetViews>
    <sheetView view="pageBreakPreview" zoomScale="115" zoomScaleNormal="115" zoomScaleSheetLayoutView="115" zoomScalePageLayoutView="0" workbookViewId="0" topLeftCell="A1">
      <selection activeCell="F23" sqref="F23"/>
    </sheetView>
  </sheetViews>
  <sheetFormatPr defaultColWidth="9.00390625" defaultRowHeight="12.75"/>
  <cols>
    <col min="1" max="1" width="40.875" style="132" customWidth="1"/>
    <col min="2" max="2" width="9.125" style="132" customWidth="1"/>
    <col min="3" max="3" width="29.625" style="132" customWidth="1"/>
    <col min="4" max="4" width="20.375" style="132" customWidth="1"/>
    <col min="5" max="5" width="23.25390625" style="132" customWidth="1"/>
    <col min="6" max="6" width="23.625" style="132" customWidth="1"/>
    <col min="7" max="7" width="20.00390625" style="132" customWidth="1"/>
    <col min="8" max="9" width="18.75390625" style="132" customWidth="1"/>
    <col min="10" max="16384" width="9.125" style="132" customWidth="1"/>
  </cols>
  <sheetData>
    <row r="1" spans="1:10" ht="27" customHeight="1">
      <c r="A1" s="836" t="s">
        <v>156</v>
      </c>
      <c r="B1" s="836"/>
      <c r="C1" s="836"/>
      <c r="D1" s="836"/>
      <c r="E1" s="836"/>
      <c r="F1" s="836"/>
      <c r="G1" s="836"/>
      <c r="I1" s="133"/>
      <c r="J1" s="133"/>
    </row>
    <row r="2" spans="1:10" ht="12.75">
      <c r="A2" s="134"/>
      <c r="B2" s="134"/>
      <c r="C2" s="134"/>
      <c r="D2" s="134"/>
      <c r="E2" s="134"/>
      <c r="F2" s="134"/>
      <c r="G2" s="134"/>
      <c r="I2" s="133"/>
      <c r="J2" s="133"/>
    </row>
    <row r="3" spans="1:10" ht="38.25" customHeight="1">
      <c r="A3" s="837" t="s">
        <v>157</v>
      </c>
      <c r="B3" s="837"/>
      <c r="C3" s="837"/>
      <c r="I3" s="133"/>
      <c r="J3" s="133"/>
    </row>
    <row r="4" spans="9:10" ht="12.75">
      <c r="I4" s="133"/>
      <c r="J4" s="133"/>
    </row>
    <row r="5" spans="1:10" ht="12.75">
      <c r="A5" s="838" t="s">
        <v>158</v>
      </c>
      <c r="B5" s="838" t="s">
        <v>159</v>
      </c>
      <c r="C5" s="838" t="s">
        <v>160</v>
      </c>
      <c r="I5" s="133"/>
      <c r="J5" s="133"/>
    </row>
    <row r="6" spans="1:10" ht="12.75">
      <c r="A6" s="838"/>
      <c r="B6" s="838"/>
      <c r="C6" s="838"/>
      <c r="I6" s="133"/>
      <c r="J6" s="133"/>
    </row>
    <row r="7" spans="1:10" ht="12.75">
      <c r="A7" s="838"/>
      <c r="B7" s="838"/>
      <c r="C7" s="135" t="s">
        <v>161</v>
      </c>
      <c r="I7" s="133"/>
      <c r="J7" s="133"/>
    </row>
    <row r="8" spans="1:10" ht="12.75">
      <c r="A8" s="839" t="s">
        <v>120</v>
      </c>
      <c r="B8" s="135">
        <v>2018</v>
      </c>
      <c r="C8" s="136">
        <v>30798.73</v>
      </c>
      <c r="I8" s="133"/>
      <c r="J8" s="133"/>
    </row>
    <row r="9" spans="1:10" ht="12.75">
      <c r="A9" s="839"/>
      <c r="B9" s="135">
        <v>2019</v>
      </c>
      <c r="C9" s="136">
        <v>37260.5427279547</v>
      </c>
      <c r="I9" s="133"/>
      <c r="J9" s="133"/>
    </row>
    <row r="10" spans="1:10" ht="12.75">
      <c r="A10" s="840"/>
      <c r="B10" s="135">
        <v>2020</v>
      </c>
      <c r="C10" s="136">
        <v>35001.45809388537</v>
      </c>
      <c r="I10" s="133"/>
      <c r="J10" s="133"/>
    </row>
    <row r="11" spans="9:10" ht="12.75">
      <c r="I11" s="133"/>
      <c r="J11" s="133"/>
    </row>
    <row r="12" spans="1:10" ht="45" customHeight="1">
      <c r="A12" s="841" t="s">
        <v>162</v>
      </c>
      <c r="B12" s="841" t="s">
        <v>159</v>
      </c>
      <c r="C12" s="841" t="s">
        <v>163</v>
      </c>
      <c r="D12" s="841" t="s">
        <v>164</v>
      </c>
      <c r="E12" s="841" t="s">
        <v>165</v>
      </c>
      <c r="F12" s="841" t="s">
        <v>166</v>
      </c>
      <c r="G12" s="841" t="s">
        <v>167</v>
      </c>
      <c r="H12" s="838" t="s">
        <v>168</v>
      </c>
      <c r="I12" s="838" t="s">
        <v>169</v>
      </c>
      <c r="J12" s="133"/>
    </row>
    <row r="13" spans="1:10" ht="68.25" customHeight="1">
      <c r="A13" s="839"/>
      <c r="B13" s="840"/>
      <c r="C13" s="840"/>
      <c r="D13" s="840"/>
      <c r="E13" s="839"/>
      <c r="F13" s="840"/>
      <c r="G13" s="840"/>
      <c r="H13" s="838"/>
      <c r="I13" s="838"/>
      <c r="J13" s="133"/>
    </row>
    <row r="14" spans="1:10" ht="12.75">
      <c r="A14" s="843"/>
      <c r="B14" s="137"/>
      <c r="C14" s="137" t="s">
        <v>170</v>
      </c>
      <c r="D14" s="137" t="s">
        <v>171</v>
      </c>
      <c r="E14" s="843"/>
      <c r="F14" s="137" t="s">
        <v>171</v>
      </c>
      <c r="G14" s="135" t="s">
        <v>172</v>
      </c>
      <c r="H14" s="135"/>
      <c r="I14" s="138" t="s">
        <v>173</v>
      </c>
      <c r="J14" s="133"/>
    </row>
    <row r="15" spans="1:10" ht="12.75">
      <c r="A15" s="838" t="s">
        <v>120</v>
      </c>
      <c r="B15" s="137">
        <v>2018</v>
      </c>
      <c r="C15" s="136">
        <v>8.65216</v>
      </c>
      <c r="D15" s="139">
        <v>3</v>
      </c>
      <c r="E15" s="695">
        <v>0.75</v>
      </c>
      <c r="F15" s="140">
        <v>0.0179</v>
      </c>
      <c r="G15" s="141">
        <v>0.14667</v>
      </c>
      <c r="H15" s="142">
        <v>1</v>
      </c>
      <c r="I15" s="143">
        <v>0.03175</v>
      </c>
      <c r="J15" s="133"/>
    </row>
    <row r="16" spans="1:10" ht="12.75">
      <c r="A16" s="842"/>
      <c r="B16" s="135">
        <v>2019</v>
      </c>
      <c r="C16" s="144" t="s">
        <v>174</v>
      </c>
      <c r="D16" s="139">
        <v>3</v>
      </c>
      <c r="E16" s="695">
        <v>0.75</v>
      </c>
      <c r="F16" s="140">
        <v>0.0179</v>
      </c>
      <c r="G16" s="141">
        <v>0.14447</v>
      </c>
      <c r="H16" s="142">
        <v>1</v>
      </c>
      <c r="I16" s="143">
        <v>0.03127</v>
      </c>
      <c r="J16" s="133"/>
    </row>
    <row r="17" spans="1:10" ht="12.75">
      <c r="A17" s="842"/>
      <c r="B17" s="137">
        <v>2020</v>
      </c>
      <c r="C17" s="144" t="s">
        <v>174</v>
      </c>
      <c r="D17" s="139">
        <v>3</v>
      </c>
      <c r="E17" s="695">
        <v>0.75</v>
      </c>
      <c r="F17" s="140">
        <v>0.0179</v>
      </c>
      <c r="G17" s="141">
        <v>0.1423</v>
      </c>
      <c r="H17" s="142">
        <v>1</v>
      </c>
      <c r="I17" s="143">
        <v>0.0308</v>
      </c>
      <c r="J17" s="133"/>
    </row>
  </sheetData>
  <sheetProtection password="C6A3" sheet="1"/>
  <mergeCells count="16">
    <mergeCell ref="G12:G13"/>
    <mergeCell ref="H12:H13"/>
    <mergeCell ref="I12:I13"/>
    <mergeCell ref="A15:A17"/>
    <mergeCell ref="A12:A14"/>
    <mergeCell ref="B12:B13"/>
    <mergeCell ref="C12:C13"/>
    <mergeCell ref="D12:D13"/>
    <mergeCell ref="E12:E14"/>
    <mergeCell ref="F12:F13"/>
    <mergeCell ref="A1:G1"/>
    <mergeCell ref="A3:C3"/>
    <mergeCell ref="A5:A7"/>
    <mergeCell ref="B5:B7"/>
    <mergeCell ref="C5:C6"/>
    <mergeCell ref="A8:A10"/>
  </mergeCells>
  <printOptions/>
  <pageMargins left="0.7" right="0.7" top="0.75" bottom="0.75" header="0.3" footer="0.3"/>
  <pageSetup orientation="portrait" paperSize="9" scale="43" r:id="rId1"/>
</worksheet>
</file>

<file path=xl/worksheets/sheet7.xml><?xml version="1.0" encoding="utf-8"?>
<worksheet xmlns="http://schemas.openxmlformats.org/spreadsheetml/2006/main" xmlns:r="http://schemas.openxmlformats.org/officeDocument/2006/relationships">
  <dimension ref="A1:K40"/>
  <sheetViews>
    <sheetView view="pageBreakPreview" zoomScaleSheetLayoutView="100" zoomScalePageLayoutView="0" workbookViewId="0" topLeftCell="A1">
      <pane ySplit="4" topLeftCell="A6" activePane="bottomLeft" state="frozen"/>
      <selection pane="topLeft" activeCell="A1" sqref="A1"/>
      <selection pane="bottomLeft" activeCell="J21" sqref="J21"/>
    </sheetView>
  </sheetViews>
  <sheetFormatPr defaultColWidth="8.875" defaultRowHeight="12.75"/>
  <cols>
    <col min="1" max="1" width="5.00390625" style="218" customWidth="1"/>
    <col min="2" max="2" width="41.25390625" style="180" customWidth="1"/>
    <col min="3" max="3" width="12.00390625" style="180" customWidth="1"/>
    <col min="4" max="4" width="24.25390625" style="180" customWidth="1"/>
    <col min="5" max="5" width="26.125" style="180" customWidth="1"/>
    <col min="6" max="10" width="25.625" style="180" customWidth="1"/>
    <col min="11" max="11" width="11.125" style="180" bestFit="1" customWidth="1"/>
    <col min="12" max="16384" width="8.875" style="180" customWidth="1"/>
  </cols>
  <sheetData>
    <row r="1" spans="1:10" ht="2.25" customHeight="1" thickBot="1">
      <c r="A1" s="844"/>
      <c r="B1" s="845"/>
      <c r="C1" s="845"/>
      <c r="D1" s="845"/>
      <c r="E1" s="845"/>
      <c r="F1" s="845"/>
      <c r="G1" s="845"/>
      <c r="H1" s="845"/>
      <c r="I1" s="845"/>
      <c r="J1" s="846"/>
    </row>
    <row r="2" spans="1:10" s="181" customFormat="1" ht="15.75" customHeight="1" thickBot="1">
      <c r="A2" s="847" t="s">
        <v>179</v>
      </c>
      <c r="B2" s="848"/>
      <c r="C2" s="848"/>
      <c r="D2" s="848"/>
      <c r="E2" s="848"/>
      <c r="F2" s="848"/>
      <c r="G2" s="848"/>
      <c r="H2" s="848"/>
      <c r="I2" s="848"/>
      <c r="J2" s="849"/>
    </row>
    <row r="3" spans="1:10" s="181" customFormat="1" ht="34.5" thickBot="1">
      <c r="A3" s="182" t="s">
        <v>53</v>
      </c>
      <c r="B3" s="183" t="s">
        <v>0</v>
      </c>
      <c r="C3" s="183" t="s">
        <v>1</v>
      </c>
      <c r="D3" s="183" t="s">
        <v>55</v>
      </c>
      <c r="E3" s="183" t="s">
        <v>181</v>
      </c>
      <c r="F3" s="850" t="s">
        <v>54</v>
      </c>
      <c r="G3" s="851"/>
      <c r="H3" s="851"/>
      <c r="I3" s="851"/>
      <c r="J3" s="852"/>
    </row>
    <row r="4" spans="1:10" s="181" customFormat="1" ht="12" thickBot="1">
      <c r="A4" s="184"/>
      <c r="B4" s="185"/>
      <c r="C4" s="185"/>
      <c r="D4" s="185">
        <v>2015</v>
      </c>
      <c r="E4" s="185">
        <v>2016</v>
      </c>
      <c r="F4" s="185">
        <v>2017</v>
      </c>
      <c r="G4" s="186">
        <v>2018</v>
      </c>
      <c r="H4" s="186">
        <v>2019</v>
      </c>
      <c r="I4" s="186">
        <v>2020</v>
      </c>
      <c r="J4" s="187">
        <v>2021</v>
      </c>
    </row>
    <row r="5" spans="1:10" s="181" customFormat="1" ht="12" customHeight="1">
      <c r="A5" s="188" t="s">
        <v>2</v>
      </c>
      <c r="B5" s="189" t="s">
        <v>3</v>
      </c>
      <c r="C5" s="189"/>
      <c r="D5" s="190"/>
      <c r="E5" s="190"/>
      <c r="F5" s="190"/>
      <c r="G5" s="190"/>
      <c r="H5" s="190"/>
      <c r="I5" s="190"/>
      <c r="J5" s="190"/>
    </row>
    <row r="6" spans="1:10" s="181" customFormat="1" ht="11.25">
      <c r="A6" s="191" t="s">
        <v>4</v>
      </c>
      <c r="B6" s="192" t="s">
        <v>5</v>
      </c>
      <c r="C6" s="192" t="s">
        <v>6</v>
      </c>
      <c r="D6" s="193">
        <v>19320724</v>
      </c>
      <c r="E6" s="193">
        <v>21186779</v>
      </c>
      <c r="F6" s="193">
        <v>23721316</v>
      </c>
      <c r="G6" s="193">
        <v>23620349.16528148</v>
      </c>
      <c r="H6" s="193">
        <v>23177894.5398355</v>
      </c>
      <c r="I6" s="193">
        <v>25128803.091999635</v>
      </c>
      <c r="J6" s="193">
        <v>26154317.37139477</v>
      </c>
    </row>
    <row r="7" spans="1:10" s="181" customFormat="1" ht="11.25">
      <c r="A7" s="191" t="s">
        <v>7</v>
      </c>
      <c r="B7" s="192" t="s">
        <v>8</v>
      </c>
      <c r="C7" s="192" t="s">
        <v>6</v>
      </c>
      <c r="D7" s="193">
        <v>-125009</v>
      </c>
      <c r="E7" s="193">
        <v>-577015</v>
      </c>
      <c r="F7" s="193">
        <v>1617149</v>
      </c>
      <c r="G7" s="193">
        <v>-224974.69979046332</v>
      </c>
      <c r="H7" s="193">
        <v>-131444.42722032894</v>
      </c>
      <c r="I7" s="193">
        <v>-421021.4232529646</v>
      </c>
      <c r="J7" s="193">
        <v>84109.23995960157</v>
      </c>
    </row>
    <row r="8" spans="1:11" s="181" customFormat="1" ht="15" customHeight="1">
      <c r="A8" s="191" t="s">
        <v>9</v>
      </c>
      <c r="B8" s="192" t="s">
        <v>10</v>
      </c>
      <c r="C8" s="192" t="s">
        <v>6</v>
      </c>
      <c r="D8" s="193">
        <v>489095</v>
      </c>
      <c r="E8" s="193">
        <v>30582</v>
      </c>
      <c r="F8" s="193">
        <v>2390655</v>
      </c>
      <c r="G8" s="193">
        <v>444133.36172148935</v>
      </c>
      <c r="H8" s="193">
        <v>314062.789079671</v>
      </c>
      <c r="I8" s="193">
        <v>429008.58674963895</v>
      </c>
      <c r="J8" s="193">
        <v>960247.3159895008</v>
      </c>
      <c r="K8" s="194"/>
    </row>
    <row r="9" spans="1:11" s="181" customFormat="1" ht="11.25">
      <c r="A9" s="191" t="s">
        <v>11</v>
      </c>
      <c r="B9" s="192" t="s">
        <v>12</v>
      </c>
      <c r="C9" s="192" t="s">
        <v>6</v>
      </c>
      <c r="D9" s="193">
        <v>154125</v>
      </c>
      <c r="E9" s="193">
        <v>-283437</v>
      </c>
      <c r="F9" s="193">
        <v>1537900</v>
      </c>
      <c r="G9" s="193">
        <v>176426.01320762932</v>
      </c>
      <c r="H9" s="193">
        <v>46355.789079671005</v>
      </c>
      <c r="I9" s="193">
        <v>-116539.88885593414</v>
      </c>
      <c r="J9" s="193">
        <v>306611.3580514565</v>
      </c>
      <c r="K9" s="194"/>
    </row>
    <row r="10" spans="1:10" s="181" customFormat="1" ht="11.25">
      <c r="A10" s="191" t="s">
        <v>13</v>
      </c>
      <c r="B10" s="192" t="s">
        <v>14</v>
      </c>
      <c r="C10" s="192"/>
      <c r="D10" s="195"/>
      <c r="E10" s="195"/>
      <c r="F10" s="195"/>
      <c r="G10" s="196"/>
      <c r="H10" s="196"/>
      <c r="I10" s="196"/>
      <c r="J10" s="196"/>
    </row>
    <row r="11" spans="1:10" s="181" customFormat="1" ht="35.25" customHeight="1">
      <c r="A11" s="191" t="s">
        <v>15</v>
      </c>
      <c r="B11" s="192" t="s">
        <v>182</v>
      </c>
      <c r="C11" s="192" t="s">
        <v>16</v>
      </c>
      <c r="D11" s="193"/>
      <c r="E11" s="193"/>
      <c r="F11" s="193"/>
      <c r="G11" s="193"/>
      <c r="H11" s="193"/>
      <c r="I11" s="193"/>
      <c r="J11" s="193"/>
    </row>
    <row r="12" spans="1:10" s="181" customFormat="1" ht="20.25" customHeight="1">
      <c r="A12" s="191" t="s">
        <v>17</v>
      </c>
      <c r="B12" s="192" t="s">
        <v>183</v>
      </c>
      <c r="C12" s="192"/>
      <c r="D12" s="196"/>
      <c r="E12" s="196"/>
      <c r="F12" s="196"/>
      <c r="G12" s="196"/>
      <c r="H12" s="196"/>
      <c r="I12" s="196"/>
      <c r="J12" s="196"/>
    </row>
    <row r="13" spans="1:10" s="181" customFormat="1" ht="22.5">
      <c r="A13" s="191" t="s">
        <v>18</v>
      </c>
      <c r="B13" s="192" t="s">
        <v>184</v>
      </c>
      <c r="C13" s="192" t="s">
        <v>19</v>
      </c>
      <c r="D13" s="196"/>
      <c r="E13" s="196"/>
      <c r="F13" s="196"/>
      <c r="G13" s="196"/>
      <c r="H13" s="196"/>
      <c r="I13" s="196"/>
      <c r="J13" s="196"/>
    </row>
    <row r="14" spans="1:10" s="181" customFormat="1" ht="19.5" customHeight="1">
      <c r="A14" s="191" t="s">
        <v>20</v>
      </c>
      <c r="B14" s="192" t="s">
        <v>185</v>
      </c>
      <c r="C14" s="192" t="s">
        <v>21</v>
      </c>
      <c r="D14" s="196"/>
      <c r="E14" s="196"/>
      <c r="F14" s="196"/>
      <c r="G14" s="196"/>
      <c r="H14" s="196"/>
      <c r="I14" s="196"/>
      <c r="J14" s="196"/>
    </row>
    <row r="15" spans="1:10" s="181" customFormat="1" ht="11.25">
      <c r="A15" s="197" t="s">
        <v>22</v>
      </c>
      <c r="B15" s="198" t="s">
        <v>186</v>
      </c>
      <c r="C15" s="198" t="s">
        <v>19</v>
      </c>
      <c r="D15" s="199">
        <v>11.45</v>
      </c>
      <c r="E15" s="199">
        <v>11.34</v>
      </c>
      <c r="F15" s="199">
        <v>11.45</v>
      </c>
      <c r="G15" s="196">
        <v>10.13</v>
      </c>
      <c r="H15" s="196">
        <v>10.13</v>
      </c>
      <c r="I15" s="196">
        <v>10.13</v>
      </c>
      <c r="J15" s="196">
        <v>10.13</v>
      </c>
    </row>
    <row r="16" spans="1:10" s="181" customFormat="1" ht="20.25" customHeight="1">
      <c r="A16" s="200" t="s">
        <v>187</v>
      </c>
      <c r="B16" s="198" t="s">
        <v>188</v>
      </c>
      <c r="C16" s="198" t="s">
        <v>23</v>
      </c>
      <c r="D16" s="199">
        <v>46.11</v>
      </c>
      <c r="E16" s="199">
        <v>46.49</v>
      </c>
      <c r="F16" s="199">
        <v>46.11</v>
      </c>
      <c r="G16" s="201">
        <v>46.499</v>
      </c>
      <c r="H16" s="201">
        <v>46.499</v>
      </c>
      <c r="I16" s="201">
        <v>46.499</v>
      </c>
      <c r="J16" s="202">
        <v>46.499</v>
      </c>
    </row>
    <row r="17" spans="1:10" s="181" customFormat="1" ht="22.5">
      <c r="A17" s="200" t="s">
        <v>24</v>
      </c>
      <c r="B17" s="198" t="s">
        <v>189</v>
      </c>
      <c r="C17" s="198" t="s">
        <v>23</v>
      </c>
      <c r="D17" s="199"/>
      <c r="E17" s="199"/>
      <c r="F17" s="199"/>
      <c r="G17" s="196"/>
      <c r="H17" s="196"/>
      <c r="I17" s="196"/>
      <c r="J17" s="203"/>
    </row>
    <row r="18" spans="1:10" s="181" customFormat="1" ht="33.75">
      <c r="A18" s="200" t="s">
        <v>25</v>
      </c>
      <c r="B18" s="198" t="s">
        <v>190</v>
      </c>
      <c r="C18" s="198" t="s">
        <v>16</v>
      </c>
      <c r="D18" s="204">
        <v>0.0035</v>
      </c>
      <c r="E18" s="205">
        <v>0.0026</v>
      </c>
      <c r="F18" s="204">
        <v>0.012</v>
      </c>
      <c r="G18" s="206">
        <v>0.0128</v>
      </c>
      <c r="H18" s="206">
        <v>0.0128</v>
      </c>
      <c r="I18" s="206">
        <v>0.0128</v>
      </c>
      <c r="J18" s="207">
        <v>0.0128</v>
      </c>
    </row>
    <row r="19" spans="1:10" s="181" customFormat="1" ht="46.5" customHeight="1">
      <c r="A19" s="200" t="s">
        <v>26</v>
      </c>
      <c r="B19" s="198" t="s">
        <v>191</v>
      </c>
      <c r="C19" s="198"/>
      <c r="D19" s="208" t="s">
        <v>192</v>
      </c>
      <c r="E19" s="208" t="s">
        <v>193</v>
      </c>
      <c r="F19" s="208" t="s">
        <v>194</v>
      </c>
      <c r="G19" s="208">
        <v>0</v>
      </c>
      <c r="H19" s="208">
        <v>0</v>
      </c>
      <c r="I19" s="208">
        <v>0</v>
      </c>
      <c r="J19" s="203">
        <v>0</v>
      </c>
    </row>
    <row r="20" spans="1:10" s="181" customFormat="1" ht="35.25" customHeight="1">
      <c r="A20" s="200" t="s">
        <v>27</v>
      </c>
      <c r="B20" s="198" t="s">
        <v>195</v>
      </c>
      <c r="C20" s="198" t="s">
        <v>21</v>
      </c>
      <c r="D20" s="199">
        <v>0</v>
      </c>
      <c r="E20" s="199">
        <v>0</v>
      </c>
      <c r="F20" s="199">
        <v>0</v>
      </c>
      <c r="G20" s="196">
        <v>0</v>
      </c>
      <c r="H20" s="196">
        <v>0</v>
      </c>
      <c r="I20" s="196">
        <v>0</v>
      </c>
      <c r="J20" s="203">
        <v>0</v>
      </c>
    </row>
    <row r="21" spans="1:10" s="181" customFormat="1" ht="22.5">
      <c r="A21" s="200" t="s">
        <v>28</v>
      </c>
      <c r="B21" s="198" t="s">
        <v>29</v>
      </c>
      <c r="C21" s="198" t="s">
        <v>6</v>
      </c>
      <c r="D21" s="199">
        <v>58904.77</v>
      </c>
      <c r="E21" s="199">
        <v>54211.84</v>
      </c>
      <c r="F21" s="199">
        <v>81516.7183743653</v>
      </c>
      <c r="G21" s="201">
        <v>84909.8693240648</v>
      </c>
      <c r="H21" s="201">
        <v>248698.77</v>
      </c>
      <c r="I21" s="201">
        <v>245245.9</v>
      </c>
      <c r="J21" s="202">
        <v>244422.12</v>
      </c>
    </row>
    <row r="22" spans="1:10" s="181" customFormat="1" ht="36.75" customHeight="1">
      <c r="A22" s="200" t="s">
        <v>30</v>
      </c>
      <c r="B22" s="198" t="s">
        <v>196</v>
      </c>
      <c r="C22" s="198" t="s">
        <v>6</v>
      </c>
      <c r="D22" s="199">
        <v>27431.42</v>
      </c>
      <c r="E22" s="199">
        <v>16581.88</v>
      </c>
      <c r="F22" s="199">
        <v>38588.121843857916</v>
      </c>
      <c r="G22" s="201">
        <v>41134.52653617369</v>
      </c>
      <c r="H22" s="201">
        <v>43103.16</v>
      </c>
      <c r="I22" s="209">
        <v>44897.85</v>
      </c>
      <c r="J22" s="202">
        <v>46687.85</v>
      </c>
    </row>
    <row r="23" spans="1:10" s="181" customFormat="1" ht="11.25">
      <c r="A23" s="200"/>
      <c r="B23" s="198" t="s">
        <v>60</v>
      </c>
      <c r="C23" s="198"/>
      <c r="D23" s="199"/>
      <c r="E23" s="199"/>
      <c r="F23" s="210"/>
      <c r="G23" s="196"/>
      <c r="H23" s="196"/>
      <c r="I23" s="196"/>
      <c r="J23" s="196"/>
    </row>
    <row r="24" spans="1:10" s="181" customFormat="1" ht="11.25">
      <c r="A24" s="200"/>
      <c r="B24" s="198" t="s">
        <v>31</v>
      </c>
      <c r="C24" s="198"/>
      <c r="D24" s="199">
        <v>7713.02</v>
      </c>
      <c r="E24" s="199"/>
      <c r="F24" s="210">
        <v>9880.64</v>
      </c>
      <c r="G24" s="201">
        <v>10532.63</v>
      </c>
      <c r="H24" s="201">
        <v>12470.79</v>
      </c>
      <c r="I24" s="201">
        <v>12948.29</v>
      </c>
      <c r="J24" s="201">
        <v>13430.15</v>
      </c>
    </row>
    <row r="25" spans="1:10" s="181" customFormat="1" ht="11.25">
      <c r="A25" s="200"/>
      <c r="B25" s="198" t="s">
        <v>32</v>
      </c>
      <c r="C25" s="198"/>
      <c r="D25" s="199"/>
      <c r="E25" s="199"/>
      <c r="F25" s="210"/>
      <c r="G25" s="196"/>
      <c r="H25" s="196"/>
      <c r="I25" s="196"/>
      <c r="J25" s="196"/>
    </row>
    <row r="26" spans="1:10" s="181" customFormat="1" ht="11.25">
      <c r="A26" s="200"/>
      <c r="B26" s="198" t="s">
        <v>33</v>
      </c>
      <c r="C26" s="198"/>
      <c r="D26" s="199">
        <v>19718.4</v>
      </c>
      <c r="E26" s="199">
        <v>16581.88</v>
      </c>
      <c r="F26" s="210">
        <v>28707.48</v>
      </c>
      <c r="G26" s="201">
        <v>30601.9</v>
      </c>
      <c r="H26" s="201">
        <v>30632.37</v>
      </c>
      <c r="I26" s="201">
        <v>31949.56</v>
      </c>
      <c r="J26" s="201">
        <v>33257.7</v>
      </c>
    </row>
    <row r="27" spans="1:10" s="181" customFormat="1" ht="22.5">
      <c r="A27" s="200" t="s">
        <v>34</v>
      </c>
      <c r="B27" s="198" t="s">
        <v>197</v>
      </c>
      <c r="C27" s="198" t="s">
        <v>6</v>
      </c>
      <c r="D27" s="199">
        <v>21610.01</v>
      </c>
      <c r="E27" s="199">
        <v>35166.85</v>
      </c>
      <c r="F27" s="210">
        <v>31695.33</v>
      </c>
      <c r="G27" s="201">
        <v>33152.01278789111</v>
      </c>
      <c r="H27" s="201">
        <v>202288.23</v>
      </c>
      <c r="I27" s="201">
        <v>200348.05</v>
      </c>
      <c r="J27" s="201">
        <v>197734.27</v>
      </c>
    </row>
    <row r="28" spans="1:10" s="181" customFormat="1" ht="11.25">
      <c r="A28" s="200" t="s">
        <v>35</v>
      </c>
      <c r="B28" s="198" t="s">
        <v>198</v>
      </c>
      <c r="C28" s="198" t="s">
        <v>6</v>
      </c>
      <c r="D28" s="199">
        <v>7867.3</v>
      </c>
      <c r="E28" s="199">
        <v>2177.11</v>
      </c>
      <c r="F28" s="210">
        <v>9266.16</v>
      </c>
      <c r="G28" s="196">
        <v>10623.33</v>
      </c>
      <c r="H28" s="196">
        <v>3307.38</v>
      </c>
      <c r="I28" s="196"/>
      <c r="J28" s="196"/>
    </row>
    <row r="29" spans="1:10" s="181" customFormat="1" ht="21.75" customHeight="1">
      <c r="A29" s="200" t="s">
        <v>36</v>
      </c>
      <c r="B29" s="198" t="s">
        <v>199</v>
      </c>
      <c r="C29" s="198" t="s">
        <v>6</v>
      </c>
      <c r="D29" s="199">
        <v>1996.04</v>
      </c>
      <c r="E29" s="199">
        <v>286</v>
      </c>
      <c r="F29" s="210">
        <v>1967.11</v>
      </c>
      <c r="G29" s="196">
        <v>0</v>
      </c>
      <c r="H29" s="196">
        <v>0</v>
      </c>
      <c r="I29" s="196">
        <v>0</v>
      </c>
      <c r="J29" s="196">
        <v>0</v>
      </c>
    </row>
    <row r="30" spans="1:10" s="181" customFormat="1" ht="42" customHeight="1">
      <c r="A30" s="200" t="s">
        <v>37</v>
      </c>
      <c r="B30" s="198" t="s">
        <v>38</v>
      </c>
      <c r="C30" s="198"/>
      <c r="D30" s="199" t="s">
        <v>200</v>
      </c>
      <c r="E30" s="199" t="s">
        <v>201</v>
      </c>
      <c r="F30" s="210" t="s">
        <v>202</v>
      </c>
      <c r="G30" s="196"/>
      <c r="H30" s="196"/>
      <c r="I30" s="196"/>
      <c r="J30" s="196"/>
    </row>
    <row r="31" spans="1:10" s="181" customFormat="1" ht="11.25">
      <c r="A31" s="200"/>
      <c r="B31" s="211" t="s">
        <v>39</v>
      </c>
      <c r="C31" s="198"/>
      <c r="D31" s="199"/>
      <c r="E31" s="199"/>
      <c r="F31" s="210"/>
      <c r="G31" s="196"/>
      <c r="H31" s="196"/>
      <c r="I31" s="196"/>
      <c r="J31" s="196"/>
    </row>
    <row r="32" spans="1:10" s="181" customFormat="1" ht="11.25">
      <c r="A32" s="200"/>
      <c r="B32" s="198" t="s">
        <v>203</v>
      </c>
      <c r="C32" s="198" t="s">
        <v>40</v>
      </c>
      <c r="D32" s="199">
        <v>1511.04</v>
      </c>
      <c r="E32" s="199">
        <v>1511.04</v>
      </c>
      <c r="F32" s="210">
        <v>1511.04</v>
      </c>
      <c r="G32" s="196">
        <v>1511.04</v>
      </c>
      <c r="H32" s="196">
        <v>1952.66</v>
      </c>
      <c r="I32" s="196">
        <v>1952.66</v>
      </c>
      <c r="J32" s="196">
        <v>1952.66</v>
      </c>
    </row>
    <row r="33" spans="1:10" s="181" customFormat="1" ht="15.75" customHeight="1">
      <c r="A33" s="200"/>
      <c r="B33" s="198" t="s">
        <v>204</v>
      </c>
      <c r="C33" s="198" t="s">
        <v>205</v>
      </c>
      <c r="D33" s="212">
        <v>18.153999894112662</v>
      </c>
      <c r="E33" s="212">
        <v>10.973819356204999</v>
      </c>
      <c r="F33" s="212">
        <v>25.537458865323167</v>
      </c>
      <c r="G33" s="212">
        <v>27.222658921122996</v>
      </c>
      <c r="H33" s="212">
        <v>22.074073315374925</v>
      </c>
      <c r="I33" s="212">
        <v>22.993173414726577</v>
      </c>
      <c r="J33" s="212">
        <v>23.909871662245347</v>
      </c>
    </row>
    <row r="34" spans="1:10" s="181" customFormat="1" ht="22.5">
      <c r="A34" s="200" t="s">
        <v>42</v>
      </c>
      <c r="B34" s="198" t="s">
        <v>43</v>
      </c>
      <c r="C34" s="198"/>
      <c r="D34" s="199"/>
      <c r="E34" s="199"/>
      <c r="F34" s="210">
        <v>19</v>
      </c>
      <c r="G34" s="196">
        <v>19</v>
      </c>
      <c r="H34" s="196">
        <v>23</v>
      </c>
      <c r="I34" s="196">
        <v>23</v>
      </c>
      <c r="J34" s="196">
        <v>23</v>
      </c>
    </row>
    <row r="35" spans="1:10" s="181" customFormat="1" ht="11.25">
      <c r="A35" s="200" t="s">
        <v>44</v>
      </c>
      <c r="B35" s="198" t="s">
        <v>45</v>
      </c>
      <c r="C35" s="198" t="s">
        <v>46</v>
      </c>
      <c r="D35" s="199"/>
      <c r="E35" s="199"/>
      <c r="F35" s="210">
        <v>19</v>
      </c>
      <c r="G35" s="196">
        <v>19</v>
      </c>
      <c r="H35" s="196">
        <v>23</v>
      </c>
      <c r="I35" s="196">
        <v>23</v>
      </c>
      <c r="J35" s="196">
        <v>23</v>
      </c>
    </row>
    <row r="36" spans="1:10" s="181" customFormat="1" ht="19.5" customHeight="1">
      <c r="A36" s="200" t="s">
        <v>47</v>
      </c>
      <c r="B36" s="198" t="s">
        <v>48</v>
      </c>
      <c r="C36" s="198" t="s">
        <v>62</v>
      </c>
      <c r="D36" s="199"/>
      <c r="E36" s="199"/>
      <c r="F36" s="210">
        <v>43.336140350877194</v>
      </c>
      <c r="G36" s="210">
        <v>46.19574561403508</v>
      </c>
      <c r="H36" s="210">
        <v>45.184021739130436</v>
      </c>
      <c r="I36" s="210">
        <v>46.91409420289855</v>
      </c>
      <c r="J36" s="199">
        <v>48.659963768115944</v>
      </c>
    </row>
    <row r="37" spans="1:10" s="181" customFormat="1" ht="22.5">
      <c r="A37" s="200" t="s">
        <v>49</v>
      </c>
      <c r="B37" s="198" t="s">
        <v>50</v>
      </c>
      <c r="C37" s="198"/>
      <c r="D37" s="208"/>
      <c r="E37" s="208"/>
      <c r="F37" s="213"/>
      <c r="G37" s="196"/>
      <c r="H37" s="196"/>
      <c r="I37" s="196"/>
      <c r="J37" s="196"/>
    </row>
    <row r="38" spans="1:10" s="181" customFormat="1" ht="11.25">
      <c r="A38" s="200"/>
      <c r="B38" s="211" t="s">
        <v>39</v>
      </c>
      <c r="C38" s="198"/>
      <c r="D38" s="208"/>
      <c r="E38" s="208"/>
      <c r="F38" s="213"/>
      <c r="G38" s="196"/>
      <c r="H38" s="196"/>
      <c r="I38" s="196"/>
      <c r="J38" s="196"/>
    </row>
    <row r="39" spans="1:10" s="181" customFormat="1" ht="22.5">
      <c r="A39" s="200"/>
      <c r="B39" s="198" t="s">
        <v>51</v>
      </c>
      <c r="C39" s="198" t="s">
        <v>6</v>
      </c>
      <c r="D39" s="199">
        <v>1000</v>
      </c>
      <c r="E39" s="199">
        <v>1000</v>
      </c>
      <c r="F39" s="210">
        <v>1000</v>
      </c>
      <c r="G39" s="201">
        <v>1000</v>
      </c>
      <c r="H39" s="201">
        <v>1000</v>
      </c>
      <c r="I39" s="201">
        <v>1000</v>
      </c>
      <c r="J39" s="201">
        <v>1000</v>
      </c>
    </row>
    <row r="40" spans="1:10" s="181" customFormat="1" ht="26.25" customHeight="1" thickBot="1">
      <c r="A40" s="214"/>
      <c r="B40" s="215" t="s">
        <v>52</v>
      </c>
      <c r="C40" s="215" t="s">
        <v>6</v>
      </c>
      <c r="D40" s="216"/>
      <c r="E40" s="216"/>
      <c r="F40" s="217"/>
      <c r="G40" s="196"/>
      <c r="H40" s="196"/>
      <c r="I40" s="196"/>
      <c r="J40" s="196"/>
    </row>
  </sheetData>
  <sheetProtection password="C6A3" sheet="1"/>
  <mergeCells count="3">
    <mergeCell ref="A1:J1"/>
    <mergeCell ref="A2:J2"/>
    <mergeCell ref="F3:J3"/>
  </mergeCells>
  <printOptions/>
  <pageMargins left="0.7" right="0.7" top="0.75" bottom="0.75" header="0.3" footer="0.3"/>
  <pageSetup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dimension ref="A1:J393"/>
  <sheetViews>
    <sheetView view="pageBreakPreview" zoomScale="85" zoomScaleSheetLayoutView="85" workbookViewId="0" topLeftCell="A1">
      <selection activeCell="D22" sqref="D22"/>
    </sheetView>
  </sheetViews>
  <sheetFormatPr defaultColWidth="9.00390625" defaultRowHeight="12.75"/>
  <cols>
    <col min="1" max="1" width="40.875" style="132" customWidth="1"/>
    <col min="2" max="2" width="9.125" style="132" customWidth="1"/>
    <col min="3" max="3" width="29.625" style="132" customWidth="1"/>
    <col min="4" max="4" width="20.375" style="132" customWidth="1"/>
    <col min="5" max="5" width="23.25390625" style="132" customWidth="1"/>
    <col min="6" max="6" width="23.625" style="132" customWidth="1"/>
    <col min="7" max="7" width="20.00390625" style="132" customWidth="1"/>
    <col min="8" max="8" width="23.375" style="132" customWidth="1"/>
    <col min="9" max="16384" width="9.125" style="132" customWidth="1"/>
  </cols>
  <sheetData>
    <row r="1" spans="1:10" ht="12.75">
      <c r="A1" s="836" t="s">
        <v>317</v>
      </c>
      <c r="B1" s="836"/>
      <c r="C1" s="836"/>
      <c r="D1" s="836"/>
      <c r="E1" s="836"/>
      <c r="F1" s="836"/>
      <c r="G1" s="836"/>
      <c r="I1" s="133"/>
      <c r="J1" s="133"/>
    </row>
    <row r="2" spans="1:10" ht="12.75">
      <c r="A2" s="400"/>
      <c r="B2" s="400"/>
      <c r="C2" s="400"/>
      <c r="D2" s="400"/>
      <c r="E2" s="400"/>
      <c r="F2" s="400"/>
      <c r="G2" s="400"/>
      <c r="I2" s="133"/>
      <c r="J2" s="133"/>
    </row>
    <row r="3" spans="1:10" ht="12.75">
      <c r="A3" s="836" t="s">
        <v>318</v>
      </c>
      <c r="B3" s="836"/>
      <c r="C3" s="836"/>
      <c r="I3" s="133"/>
      <c r="J3" s="133"/>
    </row>
    <row r="4" spans="9:10" ht="12.75">
      <c r="I4" s="133"/>
      <c r="J4" s="133"/>
    </row>
    <row r="5" spans="1:10" ht="12.75">
      <c r="A5" s="838" t="s">
        <v>158</v>
      </c>
      <c r="B5" s="838" t="s">
        <v>159</v>
      </c>
      <c r="C5" s="838" t="s">
        <v>160</v>
      </c>
      <c r="I5" s="133"/>
      <c r="J5" s="133"/>
    </row>
    <row r="6" spans="1:10" ht="12.75">
      <c r="A6" s="838"/>
      <c r="B6" s="838"/>
      <c r="C6" s="838"/>
      <c r="I6" s="133"/>
      <c r="J6" s="133"/>
    </row>
    <row r="7" spans="1:10" ht="12.75">
      <c r="A7" s="838"/>
      <c r="B7" s="838"/>
      <c r="C7" s="399" t="s">
        <v>161</v>
      </c>
      <c r="I7" s="133"/>
      <c r="J7" s="133"/>
    </row>
    <row r="8" spans="1:10" ht="12.75">
      <c r="A8" s="839"/>
      <c r="B8" s="399">
        <v>2018</v>
      </c>
      <c r="C8" s="136">
        <v>80203.07</v>
      </c>
      <c r="I8" s="133"/>
      <c r="J8" s="133"/>
    </row>
    <row r="9" spans="1:10" ht="12.75">
      <c r="A9" s="840"/>
      <c r="B9" s="399">
        <v>2019</v>
      </c>
      <c r="C9" s="136">
        <v>162254.12175000002</v>
      </c>
      <c r="I9" s="133"/>
      <c r="J9" s="133"/>
    </row>
    <row r="10" spans="9:10" ht="12.75">
      <c r="I10" s="133"/>
      <c r="J10" s="133"/>
    </row>
    <row r="11" spans="1:10" ht="68.25" customHeight="1">
      <c r="A11" s="841" t="s">
        <v>162</v>
      </c>
      <c r="B11" s="399" t="s">
        <v>159</v>
      </c>
      <c r="C11" s="401" t="s">
        <v>163</v>
      </c>
      <c r="D11" s="401" t="s">
        <v>164</v>
      </c>
      <c r="E11" s="853" t="s">
        <v>165</v>
      </c>
      <c r="F11" s="401" t="s">
        <v>166</v>
      </c>
      <c r="G11" s="401" t="s">
        <v>319</v>
      </c>
      <c r="H11" s="401" t="s">
        <v>320</v>
      </c>
      <c r="I11" s="133"/>
      <c r="J11" s="133"/>
    </row>
    <row r="12" spans="1:10" ht="12.75">
      <c r="A12" s="843"/>
      <c r="B12" s="398"/>
      <c r="C12" s="402" t="s">
        <v>170</v>
      </c>
      <c r="D12" s="402" t="s">
        <v>171</v>
      </c>
      <c r="E12" s="854"/>
      <c r="F12" s="402" t="s">
        <v>171</v>
      </c>
      <c r="G12" s="402"/>
      <c r="H12" s="402"/>
      <c r="I12" s="133"/>
      <c r="J12" s="133"/>
    </row>
    <row r="13" spans="1:10" ht="12.75">
      <c r="A13" s="842"/>
      <c r="B13" s="399">
        <v>2018</v>
      </c>
      <c r="C13" s="403">
        <v>18.564259999999997</v>
      </c>
      <c r="D13" s="404">
        <v>2.5</v>
      </c>
      <c r="E13" s="402">
        <v>0.75</v>
      </c>
      <c r="F13" s="405">
        <v>0.01181</v>
      </c>
      <c r="G13" s="406">
        <v>0.0467</v>
      </c>
      <c r="H13" s="407">
        <v>1</v>
      </c>
      <c r="I13" s="133"/>
      <c r="J13" s="133"/>
    </row>
    <row r="14" spans="1:10" ht="12.75">
      <c r="A14" s="842"/>
      <c r="B14" s="398">
        <v>2019</v>
      </c>
      <c r="C14" s="403">
        <v>48.91749175</v>
      </c>
      <c r="D14" s="404">
        <v>2.5</v>
      </c>
      <c r="E14" s="402">
        <v>0.75</v>
      </c>
      <c r="F14" s="405">
        <v>0.0468</v>
      </c>
      <c r="G14" s="408">
        <v>0.0459</v>
      </c>
      <c r="H14" s="407">
        <v>1</v>
      </c>
      <c r="I14" s="133"/>
      <c r="J14" s="133"/>
    </row>
    <row r="15" spans="3:8" ht="12.75">
      <c r="C15" s="409"/>
      <c r="D15" s="409"/>
      <c r="E15" s="409"/>
      <c r="F15" s="409"/>
      <c r="G15" s="409"/>
      <c r="H15" s="409"/>
    </row>
    <row r="376" ht="12.75">
      <c r="D376" s="132">
        <v>0.596</v>
      </c>
    </row>
    <row r="377" spans="4:6" ht="12.75">
      <c r="D377" s="132">
        <v>4833.2</v>
      </c>
      <c r="E377" s="132">
        <v>4225.9</v>
      </c>
      <c r="F377" s="132">
        <v>4500</v>
      </c>
    </row>
    <row r="382" spans="4:6" ht="12.75">
      <c r="D382" s="132">
        <f>11957.6921207473+367.07959</f>
        <v>12324.7717107473</v>
      </c>
      <c r="F382" s="132">
        <v>32314.9950425</v>
      </c>
    </row>
    <row r="383" spans="4:5" ht="12.75">
      <c r="D383" s="132">
        <v>8573.38696</v>
      </c>
      <c r="E383" s="132">
        <v>9050.73</v>
      </c>
    </row>
    <row r="385" spans="4:5" ht="12.75">
      <c r="D385" s="132">
        <v>2717.4</v>
      </c>
      <c r="E385" s="132">
        <v>2556.09</v>
      </c>
    </row>
    <row r="387" spans="4:5" ht="12.75">
      <c r="D387" s="132">
        <v>1310.9283</v>
      </c>
      <c r="E387" s="132">
        <v>1761.13</v>
      </c>
    </row>
    <row r="388" spans="4:5" ht="12.75">
      <c r="D388" s="132">
        <v>3384.31</v>
      </c>
      <c r="E388" s="132">
        <v>17518.13</v>
      </c>
    </row>
    <row r="389" ht="12.75">
      <c r="E389" s="132">
        <v>0</v>
      </c>
    </row>
    <row r="393" spans="5:6" ht="12.75">
      <c r="E393" s="132">
        <v>290.95</v>
      </c>
      <c r="F393" s="132">
        <v>290.95</v>
      </c>
    </row>
  </sheetData>
  <sheetProtection selectLockedCells="1" selectUnlockedCells="1"/>
  <mergeCells count="9">
    <mergeCell ref="A11:A12"/>
    <mergeCell ref="E11:E12"/>
    <mergeCell ref="A13:A14"/>
    <mergeCell ref="A1:G1"/>
    <mergeCell ref="A3:C3"/>
    <mergeCell ref="A5:A7"/>
    <mergeCell ref="B5:B7"/>
    <mergeCell ref="C5:C6"/>
    <mergeCell ref="A8:A9"/>
  </mergeCells>
  <printOptions/>
  <pageMargins left="0.7" right="0.7" top="0.75" bottom="0.75" header="0.3" footer="0.3"/>
  <pageSetup orientation="portrait" paperSize="9" scale="46" r:id="rId1"/>
  <rowBreaks count="1" manualBreakCount="1">
    <brk id="15" max="255" man="1"/>
  </rowBreaks>
</worksheet>
</file>

<file path=xl/worksheets/sheet9.xml><?xml version="1.0" encoding="utf-8"?>
<worksheet xmlns="http://schemas.openxmlformats.org/spreadsheetml/2006/main" xmlns:r="http://schemas.openxmlformats.org/officeDocument/2006/relationships">
  <dimension ref="A1:J14"/>
  <sheetViews>
    <sheetView view="pageBreakPreview" zoomScale="115" zoomScaleNormal="115" zoomScaleSheetLayoutView="115" zoomScalePageLayoutView="0" workbookViewId="0" topLeftCell="A1">
      <selection activeCell="F21" sqref="F21"/>
    </sheetView>
  </sheetViews>
  <sheetFormatPr defaultColWidth="9.00390625" defaultRowHeight="12.75"/>
  <cols>
    <col min="1" max="1" width="40.875" style="132" customWidth="1"/>
    <col min="2" max="2" width="9.125" style="132" customWidth="1"/>
    <col min="3" max="3" width="29.625" style="132" customWidth="1"/>
    <col min="4" max="4" width="20.375" style="132" customWidth="1"/>
    <col min="5" max="5" width="23.25390625" style="132" customWidth="1"/>
    <col min="6" max="6" width="23.625" style="132" customWidth="1"/>
    <col min="7" max="7" width="20.00390625" style="132" customWidth="1"/>
    <col min="8" max="8" width="23.375" style="132" customWidth="1"/>
    <col min="9" max="16384" width="9.125" style="132" customWidth="1"/>
  </cols>
  <sheetData>
    <row r="1" spans="1:10" ht="12.75">
      <c r="A1" s="836" t="s">
        <v>321</v>
      </c>
      <c r="B1" s="836"/>
      <c r="C1" s="836"/>
      <c r="D1" s="836"/>
      <c r="E1" s="836"/>
      <c r="F1" s="836"/>
      <c r="G1" s="836"/>
      <c r="I1" s="133"/>
      <c r="J1" s="133"/>
    </row>
    <row r="2" spans="1:10" ht="12.75">
      <c r="A2" s="400"/>
      <c r="B2" s="400"/>
      <c r="C2" s="400"/>
      <c r="D2" s="400"/>
      <c r="E2" s="400"/>
      <c r="F2" s="400"/>
      <c r="G2" s="400"/>
      <c r="I2" s="133"/>
      <c r="J2" s="133"/>
    </row>
    <row r="3" spans="1:10" ht="12.75">
      <c r="A3" s="836" t="s">
        <v>318</v>
      </c>
      <c r="B3" s="836"/>
      <c r="C3" s="836"/>
      <c r="I3" s="133"/>
      <c r="J3" s="133"/>
    </row>
    <row r="4" spans="9:10" ht="12.75">
      <c r="I4" s="133"/>
      <c r="J4" s="133"/>
    </row>
    <row r="5" spans="1:10" ht="12.75">
      <c r="A5" s="841" t="s">
        <v>158</v>
      </c>
      <c r="B5" s="841" t="s">
        <v>159</v>
      </c>
      <c r="C5" s="841" t="s">
        <v>160</v>
      </c>
      <c r="I5" s="133"/>
      <c r="J5" s="133"/>
    </row>
    <row r="6" spans="1:10" ht="12.75">
      <c r="A6" s="839"/>
      <c r="B6" s="839"/>
      <c r="C6" s="840"/>
      <c r="I6" s="133"/>
      <c r="J6" s="133"/>
    </row>
    <row r="7" spans="1:10" ht="12.75">
      <c r="A7" s="840"/>
      <c r="B7" s="840"/>
      <c r="C7" s="415" t="s">
        <v>161</v>
      </c>
      <c r="I7" s="133"/>
      <c r="J7" s="133"/>
    </row>
    <row r="8" spans="1:10" ht="12.75">
      <c r="A8" s="841"/>
      <c r="B8" s="415">
        <v>2018</v>
      </c>
      <c r="C8" s="136">
        <v>129490.49</v>
      </c>
      <c r="I8" s="133"/>
      <c r="J8" s="133"/>
    </row>
    <row r="9" spans="1:10" ht="12.75">
      <c r="A9" s="840"/>
      <c r="B9" s="415">
        <v>2019</v>
      </c>
      <c r="C9" s="136">
        <v>189433.89828560868</v>
      </c>
      <c r="I9" s="133"/>
      <c r="J9" s="133"/>
    </row>
    <row r="10" spans="9:10" ht="12.75">
      <c r="I10" s="133"/>
      <c r="J10" s="133"/>
    </row>
    <row r="11" spans="1:10" ht="68.25" customHeight="1">
      <c r="A11" s="841" t="s">
        <v>162</v>
      </c>
      <c r="B11" s="415" t="s">
        <v>159</v>
      </c>
      <c r="C11" s="415" t="s">
        <v>163</v>
      </c>
      <c r="D11" s="415" t="s">
        <v>164</v>
      </c>
      <c r="E11" s="841" t="s">
        <v>165</v>
      </c>
      <c r="F11" s="415" t="s">
        <v>166</v>
      </c>
      <c r="G11" s="415" t="s">
        <v>319</v>
      </c>
      <c r="H11" s="415" t="s">
        <v>320</v>
      </c>
      <c r="I11" s="133"/>
      <c r="J11" s="133"/>
    </row>
    <row r="12" spans="1:10" ht="12.75">
      <c r="A12" s="840"/>
      <c r="B12" s="416"/>
      <c r="C12" s="416" t="s">
        <v>170</v>
      </c>
      <c r="D12" s="416" t="s">
        <v>171</v>
      </c>
      <c r="E12" s="840"/>
      <c r="F12" s="416" t="s">
        <v>171</v>
      </c>
      <c r="G12" s="416"/>
      <c r="H12" s="416"/>
      <c r="I12" s="133"/>
      <c r="J12" s="133"/>
    </row>
    <row r="13" spans="1:10" ht="12.75">
      <c r="A13" s="855"/>
      <c r="B13" s="415">
        <v>2018</v>
      </c>
      <c r="C13" s="403">
        <v>39.293260000000004</v>
      </c>
      <c r="D13" s="404">
        <v>1</v>
      </c>
      <c r="E13" s="402">
        <v>0.75</v>
      </c>
      <c r="F13" s="405">
        <v>0.0105</v>
      </c>
      <c r="G13" s="410">
        <v>0.0105</v>
      </c>
      <c r="H13" s="407">
        <v>1</v>
      </c>
      <c r="I13" s="133"/>
      <c r="J13" s="133"/>
    </row>
    <row r="14" spans="1:10" ht="12.75">
      <c r="A14" s="856"/>
      <c r="B14" s="416">
        <v>2019</v>
      </c>
      <c r="C14" s="403">
        <v>80.6304323263109</v>
      </c>
      <c r="D14" s="404">
        <v>1</v>
      </c>
      <c r="E14" s="402">
        <v>0.75</v>
      </c>
      <c r="F14" s="405">
        <v>0.0105</v>
      </c>
      <c r="G14" s="410">
        <v>0.0104</v>
      </c>
      <c r="H14" s="407">
        <v>1</v>
      </c>
      <c r="I14" s="133"/>
      <c r="J14" s="133"/>
    </row>
  </sheetData>
  <sheetProtection selectLockedCells="1" selectUnlockedCells="1"/>
  <mergeCells count="9">
    <mergeCell ref="A11:A12"/>
    <mergeCell ref="E11:E12"/>
    <mergeCell ref="A13:A14"/>
    <mergeCell ref="A1:G1"/>
    <mergeCell ref="A3:C3"/>
    <mergeCell ref="A5:A7"/>
    <mergeCell ref="B5:B7"/>
    <mergeCell ref="C5:C6"/>
    <mergeCell ref="A8:A9"/>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Король Михаил Алексеевич</cp:lastModifiedBy>
  <cp:lastPrinted>2016-04-05T09:14:50Z</cp:lastPrinted>
  <dcterms:created xsi:type="dcterms:W3CDTF">2014-08-15T10:06:32Z</dcterms:created>
  <dcterms:modified xsi:type="dcterms:W3CDTF">2018-11-27T08:24:33Z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