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риф 2025 год\Саратов\ТП\"/>
    </mc:Choice>
  </mc:AlternateContent>
  <bookViews>
    <workbookView xWindow="0" yWindow="0" windowWidth="19200" windowHeight="10995" tabRatio="905" activeTab="7"/>
  </bookViews>
  <sheets>
    <sheet name="Приложение № 1" sheetId="1" r:id="rId1"/>
    <sheet name="Приложение № 2" sheetId="2" state="hidden" r:id="rId2"/>
    <sheet name="Приложение № 2 (2021)" sheetId="6" r:id="rId3"/>
    <sheet name="Приложение № 2 (2022)" sheetId="7" r:id="rId4"/>
    <sheet name="Приложение № 2 (2023)" sheetId="8" r:id="rId5"/>
    <sheet name="Приложение № 3 (пост.)" sheetId="3" r:id="rId6"/>
    <sheet name="Приложение № 3 (врем.)" sheetId="4" r:id="rId7"/>
    <sheet name="Приложение № 4" sheetId="5" r:id="rId8"/>
    <sheet name="Лист1" sheetId="9" r:id="rId9"/>
  </sheets>
  <externalReferences>
    <externalReference r:id="rId10"/>
    <externalReference r:id="rId11"/>
    <externalReference r:id="rId12"/>
    <externalReference r:id="rId13"/>
  </externalReferences>
  <definedNames>
    <definedName name="_xlnm.Print_Area" localSheetId="3">'Приложение № 2 (2022)'!$A$1:$F$13</definedName>
    <definedName name="_xlnm.Print_Area" localSheetId="4">'Приложение № 2 (2023)'!$A$1:$F$13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8" l="1"/>
  <c r="C10" i="8"/>
  <c r="C12" i="8"/>
  <c r="C13" i="8"/>
  <c r="D12" i="8" l="1"/>
  <c r="D13" i="8" s="1"/>
  <c r="E10" i="8"/>
  <c r="E11" i="3" l="1"/>
  <c r="E13" i="3"/>
  <c r="E14" i="3"/>
  <c r="D15" i="3"/>
  <c r="E17" i="3"/>
  <c r="E16" i="3" s="1"/>
  <c r="E19" i="3"/>
  <c r="E20" i="3"/>
  <c r="E18" i="3" s="1"/>
  <c r="E21" i="3"/>
  <c r="E22" i="3"/>
  <c r="E24" i="3"/>
  <c r="E28" i="3"/>
  <c r="F10" i="7"/>
  <c r="C12" i="7"/>
  <c r="E15" i="3" l="1"/>
  <c r="E10" i="3" s="1"/>
  <c r="C14" i="3" l="1"/>
  <c r="C11" i="3"/>
  <c r="C13" i="3"/>
  <c r="C28" i="3" l="1"/>
  <c r="D13" i="3" l="1"/>
  <c r="D14" i="3"/>
  <c r="D11" i="3" l="1"/>
  <c r="D28" i="3" l="1"/>
  <c r="D24" i="3" s="1"/>
  <c r="D10" i="3" s="1"/>
  <c r="F12" i="7" l="1"/>
  <c r="F11" i="7"/>
  <c r="D11" i="7"/>
  <c r="D12" i="7" s="1"/>
  <c r="D13" i="7" s="1"/>
  <c r="F13" i="7" s="1"/>
  <c r="E10" i="7"/>
  <c r="E11" i="7" s="1"/>
  <c r="E12" i="7" s="1"/>
  <c r="E13" i="7" s="1"/>
  <c r="F13" i="6"/>
  <c r="C12" i="6"/>
  <c r="F12" i="6" s="1"/>
  <c r="C11" i="6"/>
  <c r="F11" i="6" s="1"/>
  <c r="F10" i="6"/>
  <c r="E11" i="8" l="1"/>
  <c r="E12" i="8" s="1"/>
  <c r="E13" i="8" s="1"/>
  <c r="C24" i="3" l="1"/>
  <c r="F11" i="8"/>
  <c r="F10" i="8"/>
  <c r="C15" i="3" l="1"/>
  <c r="C10" i="3" s="1"/>
  <c r="F13" i="8"/>
  <c r="F12" i="8" l="1"/>
  <c r="F12" i="2"/>
  <c r="F11" i="2"/>
  <c r="F13" i="2"/>
  <c r="F10" i="2"/>
</calcChain>
</file>

<file path=xl/sharedStrings.xml><?xml version="1.0" encoding="utf-8"?>
<sst xmlns="http://schemas.openxmlformats.org/spreadsheetml/2006/main" count="460" uniqueCount="161">
  <si>
    <t>N</t>
  </si>
  <si>
    <t>Объект электросетевого хозяйства/Средство коммерческого учета электрической энергии (мощности)</t>
  </si>
  <si>
    <t>Год ввода объекта</t>
  </si>
  <si>
    <t>Уровень напряжения, кВ</t>
  </si>
  <si>
    <t>Протяженность (для линий электропередачи), метров/Количество пунктов секционирования, штук/Количество точек учета, штук</t>
  </si>
  <si>
    <t>Максимальная мощность, кВт</t>
  </si>
  <si>
    <t>Расходы на строительство объекта/на обеспечение средствами коммерческого учета электрической энергии (мощности), тыс. руб.</t>
  </si>
  <si>
    <t>1.</t>
  </si>
  <si>
    <t>Строительство воздушных линий</t>
  </si>
  <si>
    <t>-</t>
  </si>
  <si>
    <t>1.j</t>
  </si>
  <si>
    <t>Материал опоры (деревянные (j = 1), металлические (j = 2), железобетонные (j = 3)</t>
  </si>
  <si>
    <t>1.j.k</t>
  </si>
  <si>
    <t>Тип провода (изолированный провод (k = 1), неизолированный провод (k = 2)</t>
  </si>
  <si>
    <t>1.j.k.l</t>
  </si>
  <si>
    <t>Материал провода (медный (l = 1), стальной (l = 2), сталеалюминиевый (l = 3), алюминиевый (l = 4)</t>
  </si>
  <si>
    <t>1.j.k.l.m</t>
  </si>
  <si>
    <t>Сечение провода (диапазон до 50 квадратных мм включительно (m = 1), от 50 до 100 квадратных мм включительно (m = 2), от 100 до 200 квадратных мм включительно (m = 3), от 200 до 500 квадратных мм включительно (m = 4), от 500 до 800 квадратных мм включительно (m = 5), свыше 800 квадратных мм (m = 6)</t>
  </si>
  <si>
    <t>1.j.k.l.m.n</t>
  </si>
  <si>
    <t>Количество цепей (одноцепная (n = 1), двухцепная (n = 2)</t>
  </si>
  <si>
    <t>1.j.k.l.m.n.o</t>
  </si>
  <si>
    <t>на металлических опорах, за исключением многогранных (o = 1), на многогранных опорах (o = 2)</t>
  </si>
  <si>
    <t>...</t>
  </si>
  <si>
    <t>&lt;пообъектная расшифровка&gt;</t>
  </si>
  <si>
    <t>2.</t>
  </si>
  <si>
    <t>Строительство кабельных линий</t>
  </si>
  <si>
    <t>2.j</t>
  </si>
  <si>
    <t>Способ прокладки кабельных линий (в траншеях (j = 1), в блоках (j = 2), в каналах (j = 3), в туннелях и коллекторах (j = 4), в галереях и эстакадах (j = 5), горизонтальное наклонное бурение (j = 6), подводная прокладка (j = 7)</t>
  </si>
  <si>
    <t>2.j.k</t>
  </si>
  <si>
    <t>Одножильные (k = 1) и многожильные (k = 2)</t>
  </si>
  <si>
    <t>2.j.k.l</t>
  </si>
  <si>
    <t>Кабели с резиновой и пластмассовой изоляцией (l = 1), бумажной изоляцией (l = 2)</t>
  </si>
  <si>
    <t>2.j.k.l.m</t>
  </si>
  <si>
    <t>Сечение провода (диапазон до 50 квадратных мм включительно (m = 1), от 50 до 100 квадратных мм включительно (m = 2), от 100 до 200 квадратных мм включительно (m = 3), от 200 до 250 квадратных мм включительно (m = 4), от 250 до 300 квадратных мм включительно (m = 5), от 300 до 400 квадратных мм включительно (m = 6), от 400 до 500 квадратных мм включительно (m = 7), от 500 до 800 квадратных мм включительно (m = 8), свыше 800 квадратных мм (m = 9)</t>
  </si>
  <si>
    <t>2.j.k.l.m.n</t>
  </si>
  <si>
    <t>Количество кабелей в траншее, канале, туннеле или коллекторе, на галерее или эстакаде, труб в скважине (одна (n = 1), две (n = 2), три (n = 3), четыре (n = 4), более четырех (n = 5)</t>
  </si>
  <si>
    <t>3.</t>
  </si>
  <si>
    <t>Строительство пунктов секционирования</t>
  </si>
  <si>
    <t>3.j</t>
  </si>
  <si>
    <t>Реклоузеры (j = 1), линейные разъединители (j = 2), выключатели нагрузки, устанавливаемые вне трансформаторных подстанций и распределительных и переключательных пунктов (РП) (j = 3), распределительные пункты (РП), за исключением комплектных распределительных устройств наружной установки (КРН, КРУП) (j = 4), комплектные распределительные устройства наружной установки (КРН, КРУН) (j = 5), переключательные пункты (j = 6)</t>
  </si>
  <si>
    <t>3.j.k</t>
  </si>
  <si>
    <t>Номинальный ток до 100 А включительно (k = 1), от 100 до 250 А включительно (k = 2), от 250 до 500 А включительно (k = 3), от 500 А до 1 000 А включительно (k = 4), свыше 1 000 А (k = 5)</t>
  </si>
  <si>
    <t>3.4.k.l</t>
  </si>
  <si>
    <t>Количество ячеек в распределительном или переключательном пункте (до 5 ячеек включительно (l = 1), от 5 до 10 ячеек включительно (l = 2), от 10 до 15 ячеек включительно (l = 3), свыше 15 ячеек (l = 4)</t>
  </si>
  <si>
    <t>4.</t>
  </si>
  <si>
    <t>Строительство комплектных трансформаторных подстанций (КТП) с уровнем напряжения до 35 кВ</t>
  </si>
  <si>
    <t>4.j</t>
  </si>
  <si>
    <t>Трансформаторные подстанции (ТП), за исключением распределительных трансформаторных подстанций (РТП) 6/0,4 кВ (j = 1), 10/0,4 кВ (j = 2), 20/0,4 кВ (j = 3), 6/10 (10/6) кВ (j = 4), 10/20 (20/10) кВ (j = 5), 6/20 (20/6) (j = 6)</t>
  </si>
  <si>
    <t>4.j.k</t>
  </si>
  <si>
    <t>Однотрансформаторные (k = 1), двухтрансформаторные и более (k = 2)</t>
  </si>
  <si>
    <t>4.j.k.l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</si>
  <si>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от 3150 до 4000 кВА включительно (l = 12), свыше 4000 кВА (l = 13)</t>
  </si>
  <si>
    <t>4.j.k.l.m</t>
  </si>
  <si>
    <t>Столбового/мачтового типа (m = 1), шкафного или киоскового типа (m = 2), блочного типа (m = 3), встроенного типа (m = 4)</t>
  </si>
  <si>
    <t>5.</t>
  </si>
  <si>
    <t>Строительство распределительных трансформаторных подстанций (РТП) с уровнем напряжения до 35 кВ</t>
  </si>
  <si>
    <t>5.j</t>
  </si>
  <si>
    <t>Распределительные трансформаторные подстанции (РТП)</t>
  </si>
  <si>
    <t>5.j.k</t>
  </si>
  <si>
    <t>5.j.k.l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</si>
  <si>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свыше 3150 кВА (l = 12)</t>
  </si>
  <si>
    <t>5.j.k.l.m</t>
  </si>
  <si>
    <t>Открытого типа (m = 1), закрытого типа (m = 2)</t>
  </si>
  <si>
    <t>6.</t>
  </si>
  <si>
    <t>Строительство центров питания, подстанций уровнем напряжения 35 кВ и выше (ПС)</t>
  </si>
  <si>
    <t>6.j</t>
  </si>
  <si>
    <t>Однотрансформаторные (j = 1), двухтрансформаторные и более (j = 2)</t>
  </si>
  <si>
    <t>6.j.k</t>
  </si>
  <si>
    <t>Трансформаторная мощность до 6,3 МВА включительно (k = 1), от 6,3 до 10 МВА включительно (k = 2), от 10 до 16 МВА включительно (k = 3), от 16 до 25 МВА включительно (k = 4), от 25 до 32 МВА включительно (k = 5), от 32 до 40 МВА включительно (k = 6), от 40 до 63 МВА включительно (k = 7), от 63 до 80 МВА включительно (k = 8), от 80 до 100 МВА включительно (k = 9), свыше 100 МВА (k = 10)</t>
  </si>
  <si>
    <t>6.j.k.l</t>
  </si>
  <si>
    <t>Открытого типа (l = 1), закрытого типа (l = 2)</t>
  </si>
  <si>
    <t>7.</t>
  </si>
  <si>
    <t>Обеспечение средствами коммерческого учета электрической энергии (мощности)</t>
  </si>
  <si>
    <t>Однофазный (j = 1), трехфазный (j = 2)</t>
  </si>
  <si>
    <t>Прямого включения (k = 1), полукосвенного включения (k = 2), косвенного включения (k = 3)</t>
  </si>
  <si>
    <t>Приложение N 1
к Методическим указаниям
по определению размера платы
за технологическое присоединение
к электрическим сетям</t>
  </si>
  <si>
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 коммерческого учета электрической энергии (мощности)
</t>
  </si>
  <si>
    <t>N п/п</t>
  </si>
  <si>
    <t>Наименование мероприятий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</si>
  <si>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</si>
  <si>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</si>
  <si>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</si>
  <si>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Расходы на одно присоединение (руб. на одно ТП)</t>
  </si>
  <si>
    <t>Подготовка и выдача сетевой организацией технических условий Заявителю</t>
  </si>
  <si>
    <t>Проверка сетевой организацией выполнения технических условий Заявителем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</si>
  <si>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</si>
  <si>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</t>
  </si>
  <si>
    <t>2.1</t>
  </si>
  <si>
    <t>2.2</t>
  </si>
  <si>
    <t>Приложение N 2 к Методическим указаниям по определению размера платы за технологическое присоединение к электрическим сетям</t>
  </si>
  <si>
    <t>Показатели</t>
  </si>
  <si>
    <t>Данные за предыдущий период регулирования (n-2)</t>
  </si>
  <si>
    <t>Данные за год (n-3), предшествующий предыдущему периоду регулирования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</si>
  <si>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</si>
  <si>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</si>
  <si>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</si>
  <si>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</si>
  <si>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</si>
  <si>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</si>
  <si>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</si>
  <si>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</si>
  <si>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</si>
  <si>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</si>
  <si>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</si>
  <si>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</si>
  <si>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</si>
  <si>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</si>
  <si>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</si>
  <si>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</si>
  <si>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</si>
  <si>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</si>
  <si>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</si>
  <si>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</si>
  <si>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</si>
  <si>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</si>
  <si>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</si>
  <si>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</si>
  <si>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</si>
  <si>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</si>
  <si>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</si>
  <si>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</si>
  <si>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</si>
  <si>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</si>
  <si>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</si>
  <si>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</si>
  <si>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проценты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</si>
  <si>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</si>
  <si>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</si>
  <si>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</si>
  <si>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</si>
  <si>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Приложение N 3 к Методическим указаниям по определению размера платы за технологическое присоединение к электрическим сетям</t>
  </si>
  <si>
    <t>тыс.руб.</t>
  </si>
  <si>
    <t>Данные за год, предшествующий году (n-3)</t>
  </si>
  <si>
    <t>1. Подготовка и выдача сетевой организацией технических условий Заявителю</t>
  </si>
  <si>
    <t>Сетевая организация 1</t>
  </si>
  <si>
    <t>Сетевая организация 2</t>
  </si>
  <si>
    <t>Сетевая организация N</t>
  </si>
  <si>
    <t>2. Проверка сетевой организацией выполнения технических условий Заявителем</t>
  </si>
  <si>
    <t>2.1. 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</si>
  <si>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2.2. Проверка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</t>
  </si>
  <si>
    <t>Приложение N 4 к Методическим указаниям по определению размера платы за технологическое присоединение к электрическим сетям</t>
  </si>
  <si>
    <t>Результаты
расчета экономически обоснованных расходов
на выполнение мероприятий по технологическому присоединению,
предусмотренных подпунктами "а" и "в" пункта 16 Методических
указаний по определению размера платы за технологическое
присоединение к электрическим сетям</t>
  </si>
  <si>
    <t>руб. на одно присоединение</t>
  </si>
  <si>
    <t>7.1.1.</t>
  </si>
  <si>
    <t>7.1.</t>
  </si>
  <si>
    <t>7.1.2.</t>
  </si>
  <si>
    <t>полукосвенного включения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</si>
  <si>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2019 год</t>
  </si>
  <si>
    <r>
      <t>Информация для расчета стандартизированной тарифной ставки С</t>
    </r>
    <r>
      <rPr>
        <vertAlign val="subscript"/>
        <sz val="10"/>
        <color theme="1"/>
        <rFont val="Times New Roman"/>
        <family val="1"/>
        <charset val="204"/>
      </rPr>
      <t>1</t>
    </r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</si>
  <si>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2021 год</t>
  </si>
  <si>
    <t>2021 год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</si>
  <si>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2022 год</t>
  </si>
  <si>
    <t>2022 год</t>
  </si>
  <si>
    <t>7.1.1.1</t>
  </si>
  <si>
    <t>Счетчик ПСЧ-4ТМ.05МН.46</t>
  </si>
  <si>
    <t>7.1.1.2</t>
  </si>
  <si>
    <t>Счетчик СЭБ-1ТМ.03.46</t>
  </si>
  <si>
    <t>2023 год</t>
  </si>
  <si>
    <t>Расчет фактических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2023 год
(выполняется отдельно по мероприятиям, предусмотренным
подпунктами "а" и "в" пункта 16 Методических указаний
по определению размера платы за технологическое
присоединение к электрическим сетям)</t>
  </si>
  <si>
    <t xml:space="preserve">Расчет фактических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2023 год
(выполняется отдельно по мероприятиям, предусмотренным
подпунктами "а" и "в" пункта 16 Методических указаний
по определению размера платы за технологическое
присоединение к электрическим сетям)
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</si>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</sst>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43" fontId="4" fillId="0" borderId="8" xfId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Fill="1"/>
    <xf numFmtId="43" fontId="4" fillId="0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3" fontId="4" fillId="2" borderId="8" xfId="1" applyFont="1" applyFill="1" applyBorder="1" applyAlignment="1">
      <alignment horizontal="center" vertical="center" wrapText="1"/>
    </xf>
    <xf numFmtId="43" fontId="5" fillId="0" borderId="0" xfId="0" applyNumberFormat="1" applyFont="1"/>
    <xf numFmtId="43" fontId="4" fillId="0" borderId="8" xfId="1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0" xfId="0" applyFont="1"/>
    <xf numFmtId="43" fontId="4" fillId="0" borderId="8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vertical="center" wrapText="1"/>
    </xf>
    <xf numFmtId="16" fontId="2" fillId="0" borderId="8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72;&#1088;&#1072;&#1090;&#1086;&#1074;/&#1058;&#1045;&#1061;&#1055;&#1056;&#1048;&#1057;/&#1058;&#1047;%202024/&#1050;&#1086;&#1085;&#1090;&#1088;&#1086;&#1083;&#1100;%20&#1079;&#1072;%20&#1058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3\&#1060;&#1072;&#1082;&#1090;%202023\&#1060;&#1040;&#1050;&#1058;%202023_&#1087;&#1086;%20&#1088;&#1077;&#1075;&#1080;&#1086;&#1085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3\&#1055;&#1083;&#1072;&#1090;&#1072;%20&#1079;&#1072;%20&#1090;&#1077;&#1093;.&#1087;&#1088;&#1080;&#1089;&#1086;&#1077;&#1076;&#1080;&#1085;&#1077;&#1085;&#1080;&#1077;\&#1054;&#1090;&#1095;&#1077;&#1090;&#1099;\4%20&#1082;&#1074;&#1072;&#1088;&#1090;&#1072;&#1083;%202023\&#1050;&#1086;&#1085;&#1090;&#1088;&#1086;&#1083;&#1100;%20&#1079;&#1072;%20&#1058;&#1055;%204%20&#1082;&#1074;&#1072;&#1088;&#1090;&#1072;&#1083;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2\&#1060;&#1040;&#1050;&#1058;%202022_&#1087;&#1086;%20&#1088;&#1077;&#1075;&#1080;&#1086;&#1085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ключенные договора"/>
      <sheetName val="Исполненые договора"/>
    </sheetNames>
    <sheetDataSet>
      <sheetData sheetId="0"/>
      <sheetData sheetId="1">
        <row r="26">
          <cell r="H26">
            <v>393.86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П Саратов"/>
      <sheetName val="ТП Самара"/>
      <sheetName val="ТП Волгоград"/>
      <sheetName val="ТП Ульяновск"/>
      <sheetName val="СВОД РЕМОНТ ХС"/>
      <sheetName val="Аренда СВОД"/>
      <sheetName val="Волгоград"/>
      <sheetName val="Воронеж"/>
      <sheetName val="Самара"/>
      <sheetName val="Саратов"/>
      <sheetName val="Ульяновск"/>
      <sheetName val="Ростов"/>
      <sheetName val="Ростов нояб-дек 2023"/>
      <sheetName val="Оренбург"/>
      <sheetName val="меппинг"/>
      <sheetName val="Иваново"/>
      <sheetName val="Иваново_СА"/>
      <sheetName val="ЧР_СА"/>
      <sheetName val="НН_СА"/>
      <sheetName val="МЛ_СА"/>
      <sheetName val="ПРОЧИЕ ВД"/>
      <sheetName val="Прибыль_р"/>
      <sheetName val="Выручка"/>
      <sheetName val="Обязательства"/>
      <sheetName val="Прибыль_д"/>
      <sheetName val="СарФ_20"/>
      <sheetName val="СарФ_26_30"/>
      <sheetName val="СарФ_23 (ремонт ХС)"/>
      <sheetName val="Аренда"/>
      <sheetName val="Субконто"/>
      <sheetName val="Анализ счетов_аренда 2022"/>
      <sheetName val="Анализ счетов_аренда 2023"/>
      <sheetName val="ОСВ СарФ 20 и 26_30"/>
    </sheetNames>
    <sheetDataSet>
      <sheetData sheetId="0">
        <row r="13">
          <cell r="BA13">
            <v>90.213639999999998</v>
          </cell>
        </row>
        <row r="29">
          <cell r="BA29">
            <v>298.81309999999996</v>
          </cell>
        </row>
        <row r="67">
          <cell r="BA67">
            <v>90.361190000000008</v>
          </cell>
        </row>
      </sheetData>
      <sheetData sheetId="1">
        <row r="11">
          <cell r="F11">
            <v>118401.34</v>
          </cell>
        </row>
        <row r="23">
          <cell r="F23">
            <v>49510.84</v>
          </cell>
        </row>
        <row r="31">
          <cell r="F31">
            <v>153496.35</v>
          </cell>
        </row>
        <row r="44">
          <cell r="F44">
            <v>150426.03</v>
          </cell>
        </row>
        <row r="51">
          <cell r="F51">
            <v>7553.37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9">
          <cell r="X49">
            <v>10171.024172038306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ключенные договора"/>
      <sheetName val="Исполненые договора"/>
    </sheetNames>
    <sheetDataSet>
      <sheetData sheetId="0" refreshError="1"/>
      <sheetData sheetId="1">
        <row r="22">
          <cell r="H22">
            <v>257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П Саратов"/>
      <sheetName val="ТП Самара"/>
      <sheetName val="ТП Волгоград"/>
      <sheetName val="СВОД РЕМОНТ ХС"/>
      <sheetName val="Аренда СВОД"/>
      <sheetName val="Саратов"/>
      <sheetName val="Самара"/>
      <sheetName val="Ульяновск"/>
      <sheetName val="Оренбург"/>
      <sheetName val="Волгоград"/>
      <sheetName val="Ростов"/>
      <sheetName val="Воронеж"/>
      <sheetName val="Иваново"/>
      <sheetName val="Иваново_СА"/>
      <sheetName val="ЧР_СА"/>
      <sheetName val="НН_СА"/>
      <sheetName val="МЛ_СА"/>
      <sheetName val="Прибыль_р"/>
      <sheetName val="Выручка"/>
      <sheetName val="Обязательства"/>
      <sheetName val="Прибыль_д"/>
      <sheetName val="СарФ_20"/>
      <sheetName val="СарФ_26_30"/>
      <sheetName val="СарФ_23 (ремонт ХС)"/>
      <sheetName val="меппинг"/>
      <sheetName val="Аренда"/>
      <sheetName val="Субконто"/>
      <sheetName val="Анализ счетов_аренда"/>
      <sheetName val="ОСВ СарФ 20 и 26_30"/>
    </sheetNames>
    <sheetDataSet>
      <sheetData sheetId="0">
        <row r="13">
          <cell r="BA13">
            <v>155.16691</v>
          </cell>
        </row>
        <row r="15">
          <cell r="BA15">
            <v>409.81869</v>
          </cell>
        </row>
        <row r="46">
          <cell r="BA46">
            <v>123.91212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1">
          <cell r="X51">
            <v>2816.5566622074693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9"/>
  <sheetViews>
    <sheetView view="pageBreakPreview" zoomScale="80" zoomScaleNormal="85" zoomScaleSheetLayoutView="80" workbookViewId="0">
      <selection activeCell="B10" sqref="B10"/>
    </sheetView>
  </sheetViews>
  <sheetFormatPr defaultRowHeight="15" x14ac:dyDescent="0.25"/>
  <cols>
    <col min="2" max="2" width="107.28515625" customWidth="1"/>
    <col min="3" max="3" width="12.42578125" customWidth="1"/>
    <col min="4" max="4" width="12.7109375" customWidth="1"/>
    <col min="5" max="5" width="18.140625" customWidth="1"/>
    <col min="6" max="6" width="14.28515625" customWidth="1"/>
    <col min="7" max="7" width="16.5703125" customWidth="1"/>
  </cols>
  <sheetData>
    <row r="1" spans="1:7" ht="92.25" customHeight="1" x14ac:dyDescent="0.25">
      <c r="E1" s="38" t="s">
        <v>75</v>
      </c>
      <c r="F1" s="39"/>
      <c r="G1" s="39"/>
    </row>
    <row r="3" spans="1:7" ht="52.5" customHeight="1" x14ac:dyDescent="0.25">
      <c r="A3" s="40" t="s">
        <v>76</v>
      </c>
      <c r="B3" s="41"/>
      <c r="C3" s="41"/>
      <c r="D3" s="41"/>
      <c r="E3" s="41"/>
      <c r="F3" s="41"/>
      <c r="G3" s="41"/>
    </row>
    <row r="5" spans="1:7" ht="149.25" customHeight="1" x14ac:dyDescent="0.25">
      <c r="A5" s="31" t="s">
        <v>0</v>
      </c>
      <c r="B5" s="31" t="s">
        <v>1</v>
      </c>
      <c r="C5" s="31" t="s">
        <v>2</v>
      </c>
      <c r="D5" s="31" t="s">
        <v>3</v>
      </c>
      <c r="E5" s="31" t="s">
        <v>4</v>
      </c>
      <c r="F5" s="31" t="s">
        <v>5</v>
      </c>
      <c r="G5" s="31" t="s">
        <v>6</v>
      </c>
    </row>
    <row r="6" spans="1:7" x14ac:dyDescent="0.25">
      <c r="A6" s="33" t="s">
        <v>7</v>
      </c>
      <c r="B6" s="32" t="s">
        <v>8</v>
      </c>
      <c r="C6" s="31" t="s">
        <v>9</v>
      </c>
      <c r="D6" s="31" t="s">
        <v>9</v>
      </c>
      <c r="E6" s="31" t="s">
        <v>9</v>
      </c>
      <c r="F6" s="31" t="s">
        <v>9</v>
      </c>
      <c r="G6" s="31" t="s">
        <v>9</v>
      </c>
    </row>
    <row r="7" spans="1:7" x14ac:dyDescent="0.25">
      <c r="A7" s="33" t="s">
        <v>10</v>
      </c>
      <c r="B7" s="32" t="s">
        <v>11</v>
      </c>
      <c r="C7" s="31" t="s">
        <v>9</v>
      </c>
      <c r="D7" s="31" t="s">
        <v>9</v>
      </c>
      <c r="E7" s="31" t="s">
        <v>9</v>
      </c>
      <c r="F7" s="31" t="s">
        <v>9</v>
      </c>
      <c r="G7" s="31" t="s">
        <v>9</v>
      </c>
    </row>
    <row r="8" spans="1:7" x14ac:dyDescent="0.25">
      <c r="A8" s="33" t="s">
        <v>12</v>
      </c>
      <c r="B8" s="32" t="s">
        <v>13</v>
      </c>
      <c r="C8" s="31" t="s">
        <v>9</v>
      </c>
      <c r="D8" s="31" t="s">
        <v>9</v>
      </c>
      <c r="E8" s="31" t="s">
        <v>9</v>
      </c>
      <c r="F8" s="31" t="s">
        <v>9</v>
      </c>
      <c r="G8" s="31" t="s">
        <v>9</v>
      </c>
    </row>
    <row r="9" spans="1:7" x14ac:dyDescent="0.25">
      <c r="A9" s="33" t="s">
        <v>14</v>
      </c>
      <c r="B9" s="32" t="s">
        <v>15</v>
      </c>
      <c r="C9" s="31" t="s">
        <v>9</v>
      </c>
      <c r="D9" s="31" t="s">
        <v>9</v>
      </c>
      <c r="E9" s="31" t="s">
        <v>9</v>
      </c>
      <c r="F9" s="31" t="s">
        <v>9</v>
      </c>
      <c r="G9" s="31" t="s">
        <v>9</v>
      </c>
    </row>
    <row r="10" spans="1:7" ht="38.25" x14ac:dyDescent="0.25">
      <c r="A10" s="33" t="s">
        <v>16</v>
      </c>
      <c r="B10" s="32" t="s">
        <v>17</v>
      </c>
      <c r="C10" s="31" t="s">
        <v>9</v>
      </c>
      <c r="D10" s="31" t="s">
        <v>9</v>
      </c>
      <c r="E10" s="31" t="s">
        <v>9</v>
      </c>
      <c r="F10" s="31" t="s">
        <v>9</v>
      </c>
      <c r="G10" s="33"/>
    </row>
    <row r="11" spans="1:7" ht="25.5" x14ac:dyDescent="0.25">
      <c r="A11" s="33" t="s">
        <v>18</v>
      </c>
      <c r="B11" s="32" t="s">
        <v>19</v>
      </c>
      <c r="C11" s="31" t="s">
        <v>9</v>
      </c>
      <c r="D11" s="31" t="s">
        <v>9</v>
      </c>
      <c r="E11" s="31" t="s">
        <v>9</v>
      </c>
      <c r="F11" s="31" t="s">
        <v>9</v>
      </c>
      <c r="G11" s="31" t="s">
        <v>9</v>
      </c>
    </row>
    <row r="12" spans="1:7" ht="25.5" x14ac:dyDescent="0.25">
      <c r="A12" s="33" t="s">
        <v>20</v>
      </c>
      <c r="B12" s="32" t="s">
        <v>21</v>
      </c>
      <c r="C12" s="31" t="s">
        <v>9</v>
      </c>
      <c r="D12" s="31" t="s">
        <v>9</v>
      </c>
      <c r="E12" s="31" t="s">
        <v>9</v>
      </c>
      <c r="F12" s="31" t="s">
        <v>9</v>
      </c>
      <c r="G12" s="31" t="s">
        <v>9</v>
      </c>
    </row>
    <row r="13" spans="1:7" x14ac:dyDescent="0.25">
      <c r="A13" s="33" t="s">
        <v>22</v>
      </c>
      <c r="B13" s="32" t="s">
        <v>23</v>
      </c>
      <c r="C13" s="33"/>
      <c r="D13" s="33"/>
      <c r="E13" s="33"/>
      <c r="F13" s="33"/>
      <c r="G13" s="33"/>
    </row>
    <row r="14" spans="1:7" x14ac:dyDescent="0.25">
      <c r="A14" s="33" t="s">
        <v>24</v>
      </c>
      <c r="B14" s="32" t="s">
        <v>25</v>
      </c>
      <c r="C14" s="31" t="s">
        <v>9</v>
      </c>
      <c r="D14" s="31" t="s">
        <v>9</v>
      </c>
      <c r="E14" s="31" t="s">
        <v>9</v>
      </c>
      <c r="F14" s="31" t="s">
        <v>9</v>
      </c>
      <c r="G14" s="31" t="s">
        <v>9</v>
      </c>
    </row>
    <row r="15" spans="1:7" ht="25.5" x14ac:dyDescent="0.25">
      <c r="A15" s="33" t="s">
        <v>26</v>
      </c>
      <c r="B15" s="32" t="s">
        <v>27</v>
      </c>
      <c r="C15" s="31" t="s">
        <v>9</v>
      </c>
      <c r="D15" s="31" t="s">
        <v>9</v>
      </c>
      <c r="E15" s="31" t="s">
        <v>9</v>
      </c>
      <c r="F15" s="31" t="s">
        <v>9</v>
      </c>
      <c r="G15" s="31" t="s">
        <v>9</v>
      </c>
    </row>
    <row r="16" spans="1:7" x14ac:dyDescent="0.25">
      <c r="A16" s="33" t="s">
        <v>28</v>
      </c>
      <c r="B16" s="32" t="s">
        <v>29</v>
      </c>
      <c r="C16" s="31" t="s">
        <v>9</v>
      </c>
      <c r="D16" s="31" t="s">
        <v>9</v>
      </c>
      <c r="E16" s="31" t="s">
        <v>9</v>
      </c>
      <c r="F16" s="31" t="s">
        <v>9</v>
      </c>
      <c r="G16" s="31" t="s">
        <v>9</v>
      </c>
    </row>
    <row r="17" spans="1:7" x14ac:dyDescent="0.25">
      <c r="A17" s="33" t="s">
        <v>30</v>
      </c>
      <c r="B17" s="32" t="s">
        <v>31</v>
      </c>
      <c r="C17" s="31" t="s">
        <v>9</v>
      </c>
      <c r="D17" s="31" t="s">
        <v>9</v>
      </c>
      <c r="E17" s="31" t="s">
        <v>9</v>
      </c>
      <c r="F17" s="31" t="s">
        <v>9</v>
      </c>
      <c r="G17" s="31" t="s">
        <v>9</v>
      </c>
    </row>
    <row r="18" spans="1:7" ht="75" customHeight="1" x14ac:dyDescent="0.25">
      <c r="A18" s="33" t="s">
        <v>32</v>
      </c>
      <c r="B18" s="32" t="s">
        <v>33</v>
      </c>
      <c r="C18" s="31" t="s">
        <v>9</v>
      </c>
      <c r="D18" s="31" t="s">
        <v>9</v>
      </c>
      <c r="E18" s="31" t="s">
        <v>9</v>
      </c>
      <c r="F18" s="31" t="s">
        <v>9</v>
      </c>
      <c r="G18" s="31" t="s">
        <v>9</v>
      </c>
    </row>
    <row r="19" spans="1:7" ht="33.75" customHeight="1" x14ac:dyDescent="0.25">
      <c r="A19" s="33" t="s">
        <v>34</v>
      </c>
      <c r="B19" s="32" t="s">
        <v>35</v>
      </c>
      <c r="C19" s="31" t="s">
        <v>9</v>
      </c>
      <c r="D19" s="31" t="s">
        <v>9</v>
      </c>
      <c r="E19" s="31" t="s">
        <v>9</v>
      </c>
      <c r="F19" s="31" t="s">
        <v>9</v>
      </c>
      <c r="G19" s="31" t="s">
        <v>9</v>
      </c>
    </row>
    <row r="20" spans="1:7" x14ac:dyDescent="0.25">
      <c r="A20" s="33" t="s">
        <v>22</v>
      </c>
      <c r="B20" s="32" t="s">
        <v>23</v>
      </c>
      <c r="C20" s="33"/>
      <c r="D20" s="33"/>
      <c r="E20" s="33"/>
      <c r="F20" s="33"/>
      <c r="G20" s="33"/>
    </row>
    <row r="21" spans="1:7" x14ac:dyDescent="0.25">
      <c r="A21" s="33" t="s">
        <v>36</v>
      </c>
      <c r="B21" s="32" t="s">
        <v>37</v>
      </c>
      <c r="C21" s="31" t="s">
        <v>9</v>
      </c>
      <c r="D21" s="31" t="s">
        <v>9</v>
      </c>
      <c r="E21" s="31" t="s">
        <v>9</v>
      </c>
      <c r="F21" s="31" t="s">
        <v>9</v>
      </c>
      <c r="G21" s="31" t="s">
        <v>9</v>
      </c>
    </row>
    <row r="22" spans="1:7" ht="51" x14ac:dyDescent="0.25">
      <c r="A22" s="33" t="s">
        <v>38</v>
      </c>
      <c r="B22" s="32" t="s">
        <v>39</v>
      </c>
      <c r="C22" s="31" t="s">
        <v>9</v>
      </c>
      <c r="D22" s="31" t="s">
        <v>9</v>
      </c>
      <c r="E22" s="31" t="s">
        <v>9</v>
      </c>
      <c r="F22" s="31" t="s">
        <v>9</v>
      </c>
      <c r="G22" s="31" t="s">
        <v>9</v>
      </c>
    </row>
    <row r="23" spans="1:7" ht="25.5" x14ac:dyDescent="0.25">
      <c r="A23" s="33" t="s">
        <v>40</v>
      </c>
      <c r="B23" s="32" t="s">
        <v>41</v>
      </c>
      <c r="C23" s="31" t="s">
        <v>9</v>
      </c>
      <c r="D23" s="31" t="s">
        <v>9</v>
      </c>
      <c r="E23" s="31" t="s">
        <v>9</v>
      </c>
      <c r="F23" s="31" t="s">
        <v>9</v>
      </c>
      <c r="G23" s="31" t="s">
        <v>9</v>
      </c>
    </row>
    <row r="24" spans="1:7" ht="25.5" x14ac:dyDescent="0.25">
      <c r="A24" s="33" t="s">
        <v>42</v>
      </c>
      <c r="B24" s="32" t="s">
        <v>43</v>
      </c>
      <c r="C24" s="31" t="s">
        <v>9</v>
      </c>
      <c r="D24" s="31" t="s">
        <v>9</v>
      </c>
      <c r="E24" s="31" t="s">
        <v>9</v>
      </c>
      <c r="F24" s="31" t="s">
        <v>9</v>
      </c>
      <c r="G24" s="31" t="s">
        <v>9</v>
      </c>
    </row>
    <row r="25" spans="1:7" x14ac:dyDescent="0.25">
      <c r="A25" s="33" t="s">
        <v>22</v>
      </c>
      <c r="B25" s="32" t="s">
        <v>23</v>
      </c>
      <c r="C25" s="33"/>
      <c r="D25" s="33"/>
      <c r="E25" s="33"/>
      <c r="F25" s="33"/>
      <c r="G25" s="33"/>
    </row>
    <row r="26" spans="1:7" x14ac:dyDescent="0.25">
      <c r="A26" s="33" t="s">
        <v>44</v>
      </c>
      <c r="B26" s="32" t="s">
        <v>45</v>
      </c>
      <c r="C26" s="31" t="s">
        <v>9</v>
      </c>
      <c r="D26" s="31" t="s">
        <v>9</v>
      </c>
      <c r="E26" s="31" t="s">
        <v>9</v>
      </c>
      <c r="F26" s="31" t="s">
        <v>9</v>
      </c>
      <c r="G26" s="31" t="s">
        <v>9</v>
      </c>
    </row>
    <row r="27" spans="1:7" ht="35.25" customHeight="1" x14ac:dyDescent="0.25">
      <c r="A27" s="33" t="s">
        <v>46</v>
      </c>
      <c r="B27" s="32" t="s">
        <v>47</v>
      </c>
      <c r="C27" s="31" t="s">
        <v>9</v>
      </c>
      <c r="D27" s="31" t="s">
        <v>9</v>
      </c>
      <c r="E27" s="31" t="s">
        <v>9</v>
      </c>
      <c r="F27" s="31" t="s">
        <v>9</v>
      </c>
      <c r="G27" s="31" t="s">
        <v>9</v>
      </c>
    </row>
    <row r="28" spans="1:7" x14ac:dyDescent="0.25">
      <c r="A28" s="33" t="s">
        <v>48</v>
      </c>
      <c r="B28" s="32" t="s">
        <v>49</v>
      </c>
      <c r="C28" s="31" t="s">
        <v>9</v>
      </c>
      <c r="D28" s="31" t="s">
        <v>9</v>
      </c>
      <c r="E28" s="31" t="s">
        <v>9</v>
      </c>
      <c r="F28" s="31" t="s">
        <v>9</v>
      </c>
      <c r="G28" s="31" t="s">
        <v>9</v>
      </c>
    </row>
    <row r="29" spans="1:7" ht="63.75" x14ac:dyDescent="0.25">
      <c r="A29" s="33" t="s">
        <v>50</v>
      </c>
      <c r="B29" s="32" t="s">
        <v>51</v>
      </c>
      <c r="C29" s="31" t="s">
        <v>9</v>
      </c>
      <c r="D29" s="31" t="s">
        <v>9</v>
      </c>
      <c r="E29" s="31" t="s">
        <v>9</v>
      </c>
      <c r="F29" s="31" t="s">
        <v>9</v>
      </c>
      <c r="G29" s="31" t="s">
        <v>9</v>
      </c>
    </row>
    <row r="30" spans="1:7" ht="25.5" x14ac:dyDescent="0.25">
      <c r="A30" s="33" t="s">
        <v>52</v>
      </c>
      <c r="B30" s="32" t="s">
        <v>53</v>
      </c>
      <c r="C30" s="31" t="s">
        <v>9</v>
      </c>
      <c r="D30" s="31" t="s">
        <v>9</v>
      </c>
      <c r="E30" s="31" t="s">
        <v>9</v>
      </c>
      <c r="F30" s="31" t="s">
        <v>9</v>
      </c>
      <c r="G30" s="31" t="s">
        <v>9</v>
      </c>
    </row>
    <row r="31" spans="1:7" x14ac:dyDescent="0.25">
      <c r="A31" s="33" t="s">
        <v>22</v>
      </c>
      <c r="B31" s="32" t="s">
        <v>23</v>
      </c>
      <c r="C31" s="33"/>
      <c r="D31" s="33"/>
      <c r="E31" s="33"/>
      <c r="F31" s="33"/>
      <c r="G31" s="33"/>
    </row>
    <row r="32" spans="1:7" x14ac:dyDescent="0.25">
      <c r="A32" s="33" t="s">
        <v>54</v>
      </c>
      <c r="B32" s="32" t="s">
        <v>55</v>
      </c>
      <c r="C32" s="31" t="s">
        <v>9</v>
      </c>
      <c r="D32" s="31" t="s">
        <v>9</v>
      </c>
      <c r="E32" s="31" t="s">
        <v>9</v>
      </c>
      <c r="F32" s="31" t="s">
        <v>9</v>
      </c>
      <c r="G32" s="31" t="s">
        <v>9</v>
      </c>
    </row>
    <row r="33" spans="1:7" x14ac:dyDescent="0.25">
      <c r="A33" s="33" t="s">
        <v>56</v>
      </c>
      <c r="B33" s="32" t="s">
        <v>57</v>
      </c>
      <c r="C33" s="31" t="s">
        <v>9</v>
      </c>
      <c r="D33" s="31" t="s">
        <v>9</v>
      </c>
      <c r="E33" s="31" t="s">
        <v>9</v>
      </c>
      <c r="F33" s="31" t="s">
        <v>9</v>
      </c>
      <c r="G33" s="31" t="s">
        <v>9</v>
      </c>
    </row>
    <row r="34" spans="1:7" x14ac:dyDescent="0.25">
      <c r="A34" s="33" t="s">
        <v>58</v>
      </c>
      <c r="B34" s="32" t="s">
        <v>49</v>
      </c>
      <c r="C34" s="31" t="s">
        <v>9</v>
      </c>
      <c r="D34" s="31" t="s">
        <v>9</v>
      </c>
      <c r="E34" s="31" t="s">
        <v>9</v>
      </c>
      <c r="F34" s="31" t="s">
        <v>9</v>
      </c>
      <c r="G34" s="31" t="s">
        <v>9</v>
      </c>
    </row>
    <row r="35" spans="1:7" ht="63.75" x14ac:dyDescent="0.25">
      <c r="A35" s="33" t="s">
        <v>59</v>
      </c>
      <c r="B35" s="32" t="s">
        <v>60</v>
      </c>
      <c r="C35" s="31" t="s">
        <v>9</v>
      </c>
      <c r="D35" s="31" t="s">
        <v>9</v>
      </c>
      <c r="E35" s="31" t="s">
        <v>9</v>
      </c>
      <c r="F35" s="31" t="s">
        <v>9</v>
      </c>
      <c r="G35" s="31" t="s">
        <v>9</v>
      </c>
    </row>
    <row r="36" spans="1:7" x14ac:dyDescent="0.25">
      <c r="A36" s="33" t="s">
        <v>61</v>
      </c>
      <c r="B36" s="32" t="s">
        <v>62</v>
      </c>
      <c r="C36" s="31" t="s">
        <v>9</v>
      </c>
      <c r="D36" s="31" t="s">
        <v>9</v>
      </c>
      <c r="E36" s="31" t="s">
        <v>9</v>
      </c>
      <c r="F36" s="31" t="s">
        <v>9</v>
      </c>
      <c r="G36" s="31" t="s">
        <v>9</v>
      </c>
    </row>
    <row r="37" spans="1:7" x14ac:dyDescent="0.25">
      <c r="A37" s="33" t="s">
        <v>22</v>
      </c>
      <c r="B37" s="32" t="s">
        <v>23</v>
      </c>
      <c r="C37" s="33"/>
      <c r="D37" s="33"/>
      <c r="E37" s="33"/>
      <c r="F37" s="33"/>
      <c r="G37" s="33"/>
    </row>
    <row r="38" spans="1:7" x14ac:dyDescent="0.25">
      <c r="A38" s="33" t="s">
        <v>63</v>
      </c>
      <c r="B38" s="32" t="s">
        <v>64</v>
      </c>
      <c r="C38" s="31" t="s">
        <v>9</v>
      </c>
      <c r="D38" s="31" t="s">
        <v>9</v>
      </c>
      <c r="E38" s="31" t="s">
        <v>9</v>
      </c>
      <c r="F38" s="31" t="s">
        <v>9</v>
      </c>
      <c r="G38" s="31" t="s">
        <v>9</v>
      </c>
    </row>
    <row r="39" spans="1:7" x14ac:dyDescent="0.25">
      <c r="A39" s="33" t="s">
        <v>65</v>
      </c>
      <c r="B39" s="32" t="s">
        <v>66</v>
      </c>
      <c r="C39" s="31" t="s">
        <v>9</v>
      </c>
      <c r="D39" s="31" t="s">
        <v>9</v>
      </c>
      <c r="E39" s="31" t="s">
        <v>9</v>
      </c>
      <c r="F39" s="31" t="s">
        <v>9</v>
      </c>
      <c r="G39" s="31" t="s">
        <v>9</v>
      </c>
    </row>
    <row r="40" spans="1:7" ht="51" x14ac:dyDescent="0.25">
      <c r="A40" s="33" t="s">
        <v>67</v>
      </c>
      <c r="B40" s="32" t="s">
        <v>68</v>
      </c>
      <c r="C40" s="31" t="s">
        <v>9</v>
      </c>
      <c r="D40" s="31" t="s">
        <v>9</v>
      </c>
      <c r="E40" s="31" t="s">
        <v>9</v>
      </c>
      <c r="F40" s="31" t="s">
        <v>9</v>
      </c>
      <c r="G40" s="31" t="s">
        <v>9</v>
      </c>
    </row>
    <row r="41" spans="1:7" x14ac:dyDescent="0.25">
      <c r="A41" s="33" t="s">
        <v>69</v>
      </c>
      <c r="B41" s="32" t="s">
        <v>70</v>
      </c>
      <c r="C41" s="31" t="s">
        <v>9</v>
      </c>
      <c r="D41" s="31" t="s">
        <v>9</v>
      </c>
      <c r="E41" s="31" t="s">
        <v>9</v>
      </c>
      <c r="F41" s="31" t="s">
        <v>9</v>
      </c>
      <c r="G41" s="31" t="s">
        <v>9</v>
      </c>
    </row>
    <row r="42" spans="1:7" x14ac:dyDescent="0.25">
      <c r="A42" s="33" t="s">
        <v>22</v>
      </c>
      <c r="B42" s="32" t="s">
        <v>23</v>
      </c>
      <c r="C42" s="33"/>
      <c r="D42" s="33"/>
      <c r="E42" s="33"/>
      <c r="F42" s="33"/>
      <c r="G42" s="33"/>
    </row>
    <row r="43" spans="1:7" x14ac:dyDescent="0.25">
      <c r="A43" s="33" t="s">
        <v>71</v>
      </c>
      <c r="B43" s="32" t="s">
        <v>72</v>
      </c>
      <c r="C43" s="31" t="s">
        <v>9</v>
      </c>
      <c r="D43" s="31" t="s">
        <v>9</v>
      </c>
      <c r="E43" s="31" t="s">
        <v>9</v>
      </c>
      <c r="F43" s="31" t="s">
        <v>9</v>
      </c>
      <c r="G43" s="31" t="s">
        <v>9</v>
      </c>
    </row>
    <row r="44" spans="1:7" x14ac:dyDescent="0.25">
      <c r="A44" s="34" t="s">
        <v>144</v>
      </c>
      <c r="B44" s="32" t="s">
        <v>73</v>
      </c>
      <c r="C44" s="31" t="s">
        <v>9</v>
      </c>
      <c r="D44" s="31" t="s">
        <v>9</v>
      </c>
      <c r="E44" s="31" t="s">
        <v>9</v>
      </c>
      <c r="F44" s="31" t="s">
        <v>9</v>
      </c>
      <c r="G44" s="31" t="s">
        <v>9</v>
      </c>
    </row>
    <row r="45" spans="1:7" x14ac:dyDescent="0.25">
      <c r="A45" s="33" t="s">
        <v>143</v>
      </c>
      <c r="B45" s="32" t="s">
        <v>74</v>
      </c>
      <c r="C45" s="31" t="s">
        <v>9</v>
      </c>
      <c r="D45" s="31" t="s">
        <v>9</v>
      </c>
      <c r="E45" s="31" t="s">
        <v>9</v>
      </c>
      <c r="F45" s="31" t="s">
        <v>9</v>
      </c>
      <c r="G45" s="31" t="s">
        <v>9</v>
      </c>
    </row>
    <row r="46" spans="1:7" x14ac:dyDescent="0.25">
      <c r="A46" s="33" t="s">
        <v>145</v>
      </c>
      <c r="B46" s="32" t="s">
        <v>146</v>
      </c>
      <c r="C46" s="31"/>
      <c r="D46" s="31"/>
      <c r="E46" s="31"/>
      <c r="F46" s="31"/>
      <c r="G46" s="31"/>
    </row>
    <row r="47" spans="1:7" s="19" customFormat="1" x14ac:dyDescent="0.25">
      <c r="A47" s="35" t="s">
        <v>153</v>
      </c>
      <c r="B47" s="36" t="s">
        <v>154</v>
      </c>
      <c r="C47" s="37">
        <v>2023</v>
      </c>
      <c r="D47" s="37">
        <v>0.4</v>
      </c>
      <c r="E47" s="37">
        <v>58</v>
      </c>
      <c r="F47" s="37">
        <v>15</v>
      </c>
      <c r="G47" s="37">
        <v>2214</v>
      </c>
    </row>
    <row r="48" spans="1:7" s="19" customFormat="1" x14ac:dyDescent="0.25">
      <c r="A48" s="35" t="s">
        <v>155</v>
      </c>
      <c r="B48" s="36" t="s">
        <v>156</v>
      </c>
      <c r="C48" s="37">
        <v>2023</v>
      </c>
      <c r="D48" s="37">
        <v>0.22</v>
      </c>
      <c r="E48" s="37">
        <v>251</v>
      </c>
      <c r="F48" s="37">
        <v>15</v>
      </c>
      <c r="G48" s="37">
        <v>3526</v>
      </c>
    </row>
    <row r="49" s="19" customFormat="1" x14ac:dyDescent="0.25"/>
  </sheetData>
  <mergeCells count="2">
    <mergeCell ref="E1:G1"/>
    <mergeCell ref="A3:G3"/>
  </mergeCells>
  <pageMargins left="0.11811023622047245" right="0.11811023622047245" top="0.55118110236220474" bottom="0.15748031496062992" header="0.31496062992125984" footer="0.31496062992125984"/>
  <pageSetup paperSize="9" scale="7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C10" sqref="C10:C11"/>
    </sheetView>
  </sheetViews>
  <sheetFormatPr defaultRowHeight="15" x14ac:dyDescent="0.25"/>
  <cols>
    <col min="1" max="1" width="6.85546875" style="8" bestFit="1" customWidth="1"/>
    <col min="2" max="2" width="30.7109375" style="8" customWidth="1"/>
    <col min="3" max="3" width="16.7109375" style="8" customWidth="1"/>
    <col min="4" max="4" width="18" style="8" customWidth="1"/>
    <col min="5" max="5" width="19.85546875" style="8" customWidth="1"/>
    <col min="6" max="6" width="23.28515625" style="8" customWidth="1"/>
    <col min="7" max="16384" width="9.140625" style="8"/>
  </cols>
  <sheetData>
    <row r="1" spans="1:6" ht="48" customHeight="1" x14ac:dyDescent="0.25">
      <c r="D1" s="47" t="s">
        <v>89</v>
      </c>
      <c r="E1" s="48"/>
      <c r="F1" s="48"/>
    </row>
    <row r="4" spans="1:6" ht="81" customHeight="1" x14ac:dyDescent="0.25">
      <c r="A4" s="49" t="s">
        <v>147</v>
      </c>
      <c r="B4" s="50"/>
      <c r="C4" s="50"/>
      <c r="D4" s="50"/>
      <c r="E4" s="50"/>
      <c r="F4" s="50"/>
    </row>
    <row r="6" spans="1:6" ht="15.75" thickBot="1" x14ac:dyDescent="0.3"/>
    <row r="7" spans="1:6" ht="15.75" thickBot="1" x14ac:dyDescent="0.3">
      <c r="A7" s="42" t="s">
        <v>77</v>
      </c>
      <c r="B7" s="42" t="s">
        <v>78</v>
      </c>
      <c r="C7" s="44" t="s">
        <v>148</v>
      </c>
      <c r="D7" s="45"/>
      <c r="E7" s="46"/>
      <c r="F7" s="9"/>
    </row>
    <row r="8" spans="1:6" ht="51.75" thickBot="1" x14ac:dyDescent="0.3">
      <c r="A8" s="43"/>
      <c r="B8" s="43"/>
      <c r="C8" s="10" t="s">
        <v>79</v>
      </c>
      <c r="D8" s="10" t="s">
        <v>80</v>
      </c>
      <c r="E8" s="10" t="s">
        <v>81</v>
      </c>
      <c r="F8" s="10" t="s">
        <v>82</v>
      </c>
    </row>
    <row r="9" spans="1:6" x14ac:dyDescent="0.25">
      <c r="A9" s="11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38.25" x14ac:dyDescent="0.25">
      <c r="A10" s="13" t="s">
        <v>7</v>
      </c>
      <c r="B10" s="14" t="s">
        <v>83</v>
      </c>
      <c r="C10" s="17">
        <v>87208.092000000004</v>
      </c>
      <c r="D10" s="17">
        <v>3</v>
      </c>
      <c r="E10" s="22">
        <v>485</v>
      </c>
      <c r="F10" s="17">
        <f>C10/D10</f>
        <v>29069.364000000001</v>
      </c>
    </row>
    <row r="11" spans="1:6" ht="38.25" x14ac:dyDescent="0.25">
      <c r="A11" s="13" t="s">
        <v>24</v>
      </c>
      <c r="B11" s="14" t="s">
        <v>84</v>
      </c>
      <c r="C11" s="17">
        <v>106587.66800000002</v>
      </c>
      <c r="D11" s="17">
        <v>3</v>
      </c>
      <c r="E11" s="22">
        <v>485</v>
      </c>
      <c r="F11" s="17">
        <f t="shared" ref="F11:F13" si="0">C11/D11</f>
        <v>35529.222666666676</v>
      </c>
    </row>
    <row r="12" spans="1:6" ht="165" x14ac:dyDescent="0.25">
      <c r="A12" s="15" t="s">
        <v>87</v>
      </c>
      <c r="B12" s="16" t="s">
        <v>85</v>
      </c>
      <c r="C12" s="17">
        <v>38.755411362832575</v>
      </c>
      <c r="D12" s="17">
        <v>17</v>
      </c>
      <c r="E12" s="22">
        <v>319</v>
      </c>
      <c r="F12" s="17">
        <f>C12/D12</f>
        <v>2.279730080166622</v>
      </c>
    </row>
    <row r="13" spans="1:6" ht="135" x14ac:dyDescent="0.25">
      <c r="A13" s="15" t="s">
        <v>88</v>
      </c>
      <c r="B13" s="16" t="s">
        <v>86</v>
      </c>
      <c r="C13" s="17">
        <v>93.471478637167436</v>
      </c>
      <c r="D13" s="17">
        <v>17</v>
      </c>
      <c r="E13" s="22">
        <v>318</v>
      </c>
      <c r="F13" s="17">
        <f t="shared" si="0"/>
        <v>5.4983222727745549</v>
      </c>
    </row>
  </sheetData>
  <mergeCells count="5">
    <mergeCell ref="A7:A8"/>
    <mergeCell ref="B7:B8"/>
    <mergeCell ref="C7:E7"/>
    <mergeCell ref="D1:F1"/>
    <mergeCell ref="A4:F4"/>
  </mergeCells>
  <pageMargins left="0.70866141732283472" right="0.11811023622047245" top="0.55118110236220474" bottom="0.35433070866141736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3"/>
  <sheetViews>
    <sheetView view="pageBreakPreview" zoomScale="90" zoomScaleNormal="130" zoomScaleSheetLayoutView="90" workbookViewId="0">
      <selection activeCell="D10" sqref="D10"/>
    </sheetView>
  </sheetViews>
  <sheetFormatPr defaultRowHeight="15" x14ac:dyDescent="0.25"/>
  <cols>
    <col min="1" max="1" width="6.85546875" style="28" bestFit="1" customWidth="1"/>
    <col min="2" max="2" width="46.42578125" style="28" customWidth="1"/>
    <col min="3" max="3" width="16.7109375" style="28" customWidth="1"/>
    <col min="4" max="4" width="18" style="28" customWidth="1"/>
    <col min="5" max="5" width="17" style="28" customWidth="1"/>
    <col min="6" max="6" width="19.5703125" style="28" customWidth="1"/>
    <col min="7" max="16384" width="9.140625" style="28"/>
  </cols>
  <sheetData>
    <row r="1" spans="1:6" ht="45.75" customHeight="1" x14ac:dyDescent="0.25">
      <c r="D1" s="47" t="s">
        <v>89</v>
      </c>
      <c r="E1" s="48"/>
      <c r="F1" s="48"/>
    </row>
    <row r="4" spans="1:6" ht="56.25" customHeight="1" x14ac:dyDescent="0.25">
      <c r="A4" s="49" t="s">
        <v>149</v>
      </c>
      <c r="B4" s="50"/>
      <c r="C4" s="50"/>
      <c r="D4" s="50"/>
      <c r="E4" s="50"/>
      <c r="F4" s="50"/>
    </row>
    <row r="7" spans="1:6" ht="38.25" customHeight="1" x14ac:dyDescent="0.25">
      <c r="A7" s="51" t="s">
        <v>77</v>
      </c>
      <c r="B7" s="51" t="s">
        <v>78</v>
      </c>
      <c r="C7" s="51" t="s">
        <v>148</v>
      </c>
      <c r="D7" s="51"/>
      <c r="E7" s="51"/>
      <c r="F7" s="52" t="s">
        <v>82</v>
      </c>
    </row>
    <row r="8" spans="1:6" ht="51" x14ac:dyDescent="0.25">
      <c r="A8" s="51"/>
      <c r="B8" s="51"/>
      <c r="C8" s="30" t="s">
        <v>79</v>
      </c>
      <c r="D8" s="30" t="s">
        <v>80</v>
      </c>
      <c r="E8" s="30" t="s">
        <v>81</v>
      </c>
      <c r="F8" s="53"/>
    </row>
    <row r="9" spans="1:6" x14ac:dyDescent="0.25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</row>
    <row r="10" spans="1:6" ht="27.75" customHeight="1" x14ac:dyDescent="0.25">
      <c r="A10" s="30" t="s">
        <v>7</v>
      </c>
      <c r="B10" s="14" t="s">
        <v>83</v>
      </c>
      <c r="C10" s="17">
        <v>69795.929999999993</v>
      </c>
      <c r="D10" s="17">
        <v>7</v>
      </c>
      <c r="E10" s="17">
        <v>379.6</v>
      </c>
      <c r="F10" s="17">
        <f>C10/D10</f>
        <v>9970.8471428571411</v>
      </c>
    </row>
    <row r="11" spans="1:6" ht="25.5" x14ac:dyDescent="0.25">
      <c r="A11" s="30" t="s">
        <v>24</v>
      </c>
      <c r="B11" s="14" t="s">
        <v>84</v>
      </c>
      <c r="C11" s="17">
        <f>C12+C13</f>
        <v>266855.63</v>
      </c>
      <c r="D11" s="17">
        <v>7</v>
      </c>
      <c r="E11" s="17">
        <v>379.6</v>
      </c>
      <c r="F11" s="17">
        <f t="shared" ref="F11:F13" si="0">C11/D11</f>
        <v>38122.232857142859</v>
      </c>
    </row>
    <row r="12" spans="1:6" ht="116.25" customHeight="1" x14ac:dyDescent="0.25">
      <c r="A12" s="15" t="s">
        <v>87</v>
      </c>
      <c r="B12" s="29" t="s">
        <v>85</v>
      </c>
      <c r="C12" s="17">
        <f>266855.63-C13</f>
        <v>111833.98999999999</v>
      </c>
      <c r="D12" s="17">
        <v>7</v>
      </c>
      <c r="E12" s="17">
        <v>379.6</v>
      </c>
      <c r="F12" s="17">
        <f t="shared" si="0"/>
        <v>15976.284285714284</v>
      </c>
    </row>
    <row r="13" spans="1:6" ht="90" x14ac:dyDescent="0.25">
      <c r="A13" s="15" t="s">
        <v>88</v>
      </c>
      <c r="B13" s="29" t="s">
        <v>86</v>
      </c>
      <c r="C13" s="17">
        <v>155021.64000000001</v>
      </c>
      <c r="D13" s="17">
        <v>7</v>
      </c>
      <c r="E13" s="17">
        <v>379.6</v>
      </c>
      <c r="F13" s="17">
        <f t="shared" si="0"/>
        <v>22145.948571428573</v>
      </c>
    </row>
  </sheetData>
  <mergeCells count="6">
    <mergeCell ref="D1:F1"/>
    <mergeCell ref="A4:F4"/>
    <mergeCell ref="A7:A8"/>
    <mergeCell ref="B7:B8"/>
    <mergeCell ref="C7:E7"/>
    <mergeCell ref="F7:F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3"/>
  <sheetViews>
    <sheetView view="pageBreakPreview" zoomScale="90" zoomScaleNormal="130" zoomScaleSheetLayoutView="90" workbookViewId="0">
      <selection activeCell="C13" sqref="C13"/>
    </sheetView>
  </sheetViews>
  <sheetFormatPr defaultRowHeight="15" x14ac:dyDescent="0.25"/>
  <cols>
    <col min="1" max="1" width="6.85546875" style="28" bestFit="1" customWidth="1"/>
    <col min="2" max="2" width="46.42578125" style="28" customWidth="1"/>
    <col min="3" max="3" width="16.7109375" style="28" customWidth="1"/>
    <col min="4" max="4" width="18" style="28" customWidth="1"/>
    <col min="5" max="5" width="19.85546875" style="28" customWidth="1"/>
    <col min="6" max="6" width="19.28515625" style="28" customWidth="1"/>
    <col min="7" max="16384" width="9.140625" style="28"/>
  </cols>
  <sheetData>
    <row r="1" spans="1:6" ht="51.75" customHeight="1" x14ac:dyDescent="0.25">
      <c r="D1" s="47" t="s">
        <v>89</v>
      </c>
      <c r="E1" s="48"/>
      <c r="F1" s="48"/>
    </row>
    <row r="4" spans="1:6" ht="65.25" customHeight="1" x14ac:dyDescent="0.25">
      <c r="A4" s="49" t="s">
        <v>151</v>
      </c>
      <c r="B4" s="50"/>
      <c r="C4" s="50"/>
      <c r="D4" s="50"/>
      <c r="E4" s="50"/>
      <c r="F4" s="50"/>
    </row>
    <row r="7" spans="1:6" ht="37.5" customHeight="1" x14ac:dyDescent="0.25">
      <c r="A7" s="51" t="s">
        <v>77</v>
      </c>
      <c r="B7" s="51" t="s">
        <v>78</v>
      </c>
      <c r="C7" s="51" t="s">
        <v>148</v>
      </c>
      <c r="D7" s="51"/>
      <c r="E7" s="51"/>
      <c r="F7" s="14"/>
    </row>
    <row r="8" spans="1:6" ht="51" x14ac:dyDescent="0.25">
      <c r="A8" s="51"/>
      <c r="B8" s="51"/>
      <c r="C8" s="30" t="s">
        <v>79</v>
      </c>
      <c r="D8" s="30" t="s">
        <v>80</v>
      </c>
      <c r="E8" s="30" t="s">
        <v>81</v>
      </c>
      <c r="F8" s="30" t="s">
        <v>82</v>
      </c>
    </row>
    <row r="9" spans="1:6" x14ac:dyDescent="0.25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</row>
    <row r="10" spans="1:6" ht="30" x14ac:dyDescent="0.25">
      <c r="A10" s="30" t="s">
        <v>7</v>
      </c>
      <c r="B10" s="29" t="s">
        <v>83</v>
      </c>
      <c r="C10" s="17">
        <v>468749.27999999997</v>
      </c>
      <c r="D10" s="17">
        <v>12</v>
      </c>
      <c r="E10" s="20">
        <f>'[1]Исполненые договора'!$H$26</f>
        <v>393.86</v>
      </c>
      <c r="F10" s="17">
        <f>C10/D10</f>
        <v>39062.439999999995</v>
      </c>
    </row>
    <row r="11" spans="1:6" ht="30" x14ac:dyDescent="0.25">
      <c r="A11" s="30" t="s">
        <v>24</v>
      </c>
      <c r="B11" s="29" t="s">
        <v>84</v>
      </c>
      <c r="C11" s="17">
        <v>220148.44</v>
      </c>
      <c r="D11" s="17">
        <f t="shared" ref="D11:E13" si="0">D10</f>
        <v>12</v>
      </c>
      <c r="E11" s="20">
        <f t="shared" si="0"/>
        <v>393.86</v>
      </c>
      <c r="F11" s="17">
        <f t="shared" ref="F11:F13" si="1">C11/D11</f>
        <v>18345.703333333335</v>
      </c>
    </row>
    <row r="12" spans="1:6" ht="114" customHeight="1" x14ac:dyDescent="0.25">
      <c r="A12" s="15" t="s">
        <v>87</v>
      </c>
      <c r="B12" s="29" t="s">
        <v>85</v>
      </c>
      <c r="C12" s="17">
        <f>C11-C13</f>
        <v>196791.09</v>
      </c>
      <c r="D12" s="17">
        <f t="shared" si="0"/>
        <v>12</v>
      </c>
      <c r="E12" s="20">
        <f t="shared" si="0"/>
        <v>393.86</v>
      </c>
      <c r="F12" s="17">
        <f t="shared" si="1"/>
        <v>16399.2575</v>
      </c>
    </row>
    <row r="13" spans="1:6" ht="85.5" customHeight="1" x14ac:dyDescent="0.25">
      <c r="A13" s="15" t="s">
        <v>88</v>
      </c>
      <c r="B13" s="29" t="s">
        <v>86</v>
      </c>
      <c r="C13" s="17">
        <v>23357.35</v>
      </c>
      <c r="D13" s="17">
        <f t="shared" si="0"/>
        <v>12</v>
      </c>
      <c r="E13" s="20">
        <f t="shared" si="0"/>
        <v>393.86</v>
      </c>
      <c r="F13" s="17">
        <f t="shared" si="1"/>
        <v>1946.4458333333332</v>
      </c>
    </row>
  </sheetData>
  <mergeCells count="5">
    <mergeCell ref="D1:F1"/>
    <mergeCell ref="A4:F4"/>
    <mergeCell ref="A7:A8"/>
    <mergeCell ref="B7:B8"/>
    <mergeCell ref="C7:E7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3"/>
  <sheetViews>
    <sheetView view="pageBreakPreview" zoomScale="90" zoomScaleNormal="130" zoomScaleSheetLayoutView="90" workbookViewId="0">
      <selection activeCell="M13" sqref="M13"/>
    </sheetView>
  </sheetViews>
  <sheetFormatPr defaultRowHeight="15" x14ac:dyDescent="0.25"/>
  <cols>
    <col min="1" max="1" width="6.85546875" style="28" bestFit="1" customWidth="1"/>
    <col min="2" max="2" width="43.28515625" style="28" customWidth="1"/>
    <col min="3" max="3" width="16.7109375" style="28" customWidth="1"/>
    <col min="4" max="4" width="18" style="28" customWidth="1"/>
    <col min="5" max="5" width="17.42578125" style="28" customWidth="1"/>
    <col min="6" max="6" width="17.140625" style="28" customWidth="1"/>
    <col min="7" max="16384" width="9.140625" style="28"/>
  </cols>
  <sheetData>
    <row r="1" spans="1:6" ht="51.75" customHeight="1" x14ac:dyDescent="0.25">
      <c r="D1" s="47" t="s">
        <v>89</v>
      </c>
      <c r="E1" s="48"/>
      <c r="F1" s="48"/>
    </row>
    <row r="4" spans="1:6" ht="65.25" customHeight="1" x14ac:dyDescent="0.25">
      <c r="A4" s="49" t="s">
        <v>160</v>
      </c>
      <c r="B4" s="50"/>
      <c r="C4" s="50"/>
      <c r="D4" s="50"/>
      <c r="E4" s="50"/>
      <c r="F4" s="50"/>
    </row>
    <row r="7" spans="1:6" ht="37.5" customHeight="1" x14ac:dyDescent="0.25">
      <c r="A7" s="51" t="s">
        <v>77</v>
      </c>
      <c r="B7" s="51" t="s">
        <v>78</v>
      </c>
      <c r="C7" s="51" t="s">
        <v>148</v>
      </c>
      <c r="D7" s="51"/>
      <c r="E7" s="51"/>
      <c r="F7" s="52" t="s">
        <v>82</v>
      </c>
    </row>
    <row r="8" spans="1:6" ht="51" x14ac:dyDescent="0.25">
      <c r="A8" s="51"/>
      <c r="B8" s="51"/>
      <c r="C8" s="13" t="s">
        <v>79</v>
      </c>
      <c r="D8" s="13" t="s">
        <v>80</v>
      </c>
      <c r="E8" s="13" t="s">
        <v>81</v>
      </c>
      <c r="F8" s="53"/>
    </row>
    <row r="9" spans="1:6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</row>
    <row r="10" spans="1:6" ht="31.5" customHeight="1" x14ac:dyDescent="0.25">
      <c r="A10" s="13" t="s">
        <v>7</v>
      </c>
      <c r="B10" s="29" t="s">
        <v>83</v>
      </c>
      <c r="C10" s="17">
        <f>'[2]ТП Саратов'!$F$23+'[2]ТП Саратов'!$F$44</f>
        <v>199936.87</v>
      </c>
      <c r="D10" s="20">
        <v>8</v>
      </c>
      <c r="E10" s="20">
        <f>'[3]Исполненые договора'!$H$22</f>
        <v>257</v>
      </c>
      <c r="F10" s="17">
        <f>C10/D10</f>
        <v>24992.108749999999</v>
      </c>
    </row>
    <row r="11" spans="1:6" ht="34.5" customHeight="1" x14ac:dyDescent="0.25">
      <c r="A11" s="13" t="s">
        <v>24</v>
      </c>
      <c r="B11" s="29" t="s">
        <v>84</v>
      </c>
      <c r="C11" s="17">
        <f>C12+C13</f>
        <v>279451.06</v>
      </c>
      <c r="D11" s="20">
        <v>8</v>
      </c>
      <c r="E11" s="20">
        <f t="shared" ref="E11:E13" si="0">E10</f>
        <v>257</v>
      </c>
      <c r="F11" s="17">
        <f t="shared" ref="F11:F13" si="1">C11/D11</f>
        <v>34931.3825</v>
      </c>
    </row>
    <row r="12" spans="1:6" ht="130.5" customHeight="1" x14ac:dyDescent="0.25">
      <c r="A12" s="15" t="s">
        <v>87</v>
      </c>
      <c r="B12" s="29" t="s">
        <v>85</v>
      </c>
      <c r="C12" s="17">
        <f>'[2]ТП Саратов'!$F$31+'[2]ТП Саратов'!$F$11</f>
        <v>271897.69</v>
      </c>
      <c r="D12" s="20">
        <f>D11</f>
        <v>8</v>
      </c>
      <c r="E12" s="20">
        <f t="shared" si="0"/>
        <v>257</v>
      </c>
      <c r="F12" s="17">
        <f t="shared" si="1"/>
        <v>33987.21125</v>
      </c>
    </row>
    <row r="13" spans="1:6" ht="102" customHeight="1" x14ac:dyDescent="0.25">
      <c r="A13" s="15" t="s">
        <v>88</v>
      </c>
      <c r="B13" s="29" t="s">
        <v>86</v>
      </c>
      <c r="C13" s="17">
        <f>'[2]ТП Саратов'!$F$51</f>
        <v>7553.37</v>
      </c>
      <c r="D13" s="20">
        <f>D12</f>
        <v>8</v>
      </c>
      <c r="E13" s="20">
        <f t="shared" si="0"/>
        <v>257</v>
      </c>
      <c r="F13" s="17">
        <f t="shared" si="1"/>
        <v>944.17124999999999</v>
      </c>
    </row>
  </sheetData>
  <mergeCells count="6">
    <mergeCell ref="D1:F1"/>
    <mergeCell ref="A4:F4"/>
    <mergeCell ref="A7:A8"/>
    <mergeCell ref="B7:B8"/>
    <mergeCell ref="C7:E7"/>
    <mergeCell ref="F7:F8"/>
  </mergeCells>
  <pageMargins left="1.1023622047244095" right="0.70866141732283472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8"/>
  <sheetViews>
    <sheetView view="pageBreakPreview" zoomScale="90" zoomScaleNormal="115" zoomScaleSheetLayoutView="90" workbookViewId="0">
      <selection activeCell="A5" sqref="A5"/>
    </sheetView>
  </sheetViews>
  <sheetFormatPr defaultRowHeight="15" x14ac:dyDescent="0.25"/>
  <cols>
    <col min="1" max="1" width="7.28515625" style="8" bestFit="1" customWidth="1"/>
    <col min="2" max="2" width="41.5703125" style="8" customWidth="1"/>
    <col min="3" max="5" width="17.5703125" style="8" customWidth="1"/>
    <col min="6" max="16384" width="9.140625" style="8"/>
  </cols>
  <sheetData>
    <row r="1" spans="1:5" ht="46.5" customHeight="1" x14ac:dyDescent="0.25">
      <c r="C1" s="47" t="s">
        <v>130</v>
      </c>
      <c r="D1" s="48"/>
      <c r="E1" s="48"/>
    </row>
    <row r="4" spans="1:5" ht="125.25" customHeight="1" x14ac:dyDescent="0.25">
      <c r="A4" s="54" t="s">
        <v>158</v>
      </c>
      <c r="B4" s="55"/>
      <c r="C4" s="55"/>
      <c r="D4" s="55"/>
      <c r="E4" s="55"/>
    </row>
    <row r="6" spans="1:5" x14ac:dyDescent="0.25">
      <c r="D6" s="23"/>
      <c r="E6" s="18" t="s">
        <v>131</v>
      </c>
    </row>
    <row r="8" spans="1:5" s="26" customFormat="1" ht="14.25" x14ac:dyDescent="0.2">
      <c r="A8" s="25" t="s">
        <v>77</v>
      </c>
      <c r="B8" s="25" t="s">
        <v>90</v>
      </c>
      <c r="C8" s="25" t="s">
        <v>157</v>
      </c>
      <c r="D8" s="25" t="s">
        <v>152</v>
      </c>
      <c r="E8" s="25" t="s">
        <v>150</v>
      </c>
    </row>
    <row r="9" spans="1: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</row>
    <row r="10" spans="1:5" ht="25.5" x14ac:dyDescent="0.25">
      <c r="A10" s="14" t="s">
        <v>7</v>
      </c>
      <c r="B10" s="14" t="s">
        <v>93</v>
      </c>
      <c r="C10" s="24">
        <f>C11+C12+C13+C14+C15+C24</f>
        <v>489.55895417203828</v>
      </c>
      <c r="D10" s="24">
        <f>D11+D12+D13+D14+D15+D24</f>
        <v>691.71427666220745</v>
      </c>
      <c r="E10" s="24">
        <f>E11+E12+E13+E14+E15+E24</f>
        <v>240.46539999999999</v>
      </c>
    </row>
    <row r="11" spans="1:5" x14ac:dyDescent="0.25">
      <c r="A11" s="14" t="s">
        <v>94</v>
      </c>
      <c r="B11" s="14" t="s">
        <v>95</v>
      </c>
      <c r="C11" s="24">
        <f>[2]СВОД!$BA$13</f>
        <v>90.213639999999998</v>
      </c>
      <c r="D11" s="24">
        <f>[4]СВОД!$BA$13</f>
        <v>155.16691</v>
      </c>
      <c r="E11" s="24">
        <f>23.817/7*5</f>
        <v>17.012142857142859</v>
      </c>
    </row>
    <row r="12" spans="1:5" x14ac:dyDescent="0.25">
      <c r="A12" s="14" t="s">
        <v>96</v>
      </c>
      <c r="B12" s="14" t="s">
        <v>97</v>
      </c>
      <c r="C12" s="24"/>
      <c r="D12" s="24"/>
      <c r="E12" s="24"/>
    </row>
    <row r="13" spans="1:5" x14ac:dyDescent="0.25">
      <c r="A13" s="14" t="s">
        <v>98</v>
      </c>
      <c r="B13" s="14" t="s">
        <v>99</v>
      </c>
      <c r="C13" s="24">
        <f>[2]СВОД!$BA$29</f>
        <v>298.81309999999996</v>
      </c>
      <c r="D13" s="24">
        <f>[4]СВОД!$BA$15</f>
        <v>409.81869</v>
      </c>
      <c r="E13" s="24">
        <f>218.442/7*5</f>
        <v>156.03</v>
      </c>
    </row>
    <row r="14" spans="1:5" x14ac:dyDescent="0.25">
      <c r="A14" s="14" t="s">
        <v>100</v>
      </c>
      <c r="B14" s="14" t="s">
        <v>101</v>
      </c>
      <c r="C14" s="24">
        <f>[2]СВОД!$BA$67</f>
        <v>90.361190000000008</v>
      </c>
      <c r="D14" s="24">
        <f>[4]СВОД!$BA$46</f>
        <v>123.91212</v>
      </c>
      <c r="E14" s="24">
        <f>65.79956/7*5</f>
        <v>46.999685714285711</v>
      </c>
    </row>
    <row r="15" spans="1:5" x14ac:dyDescent="0.25">
      <c r="A15" s="14" t="s">
        <v>102</v>
      </c>
      <c r="B15" s="14" t="s">
        <v>103</v>
      </c>
      <c r="C15" s="24">
        <f>C17+C16+C18</f>
        <v>0</v>
      </c>
      <c r="D15" s="24">
        <f>D17+D16+D18</f>
        <v>0</v>
      </c>
      <c r="E15" s="24">
        <f>E17+E16+E18</f>
        <v>9.5878571428571426</v>
      </c>
    </row>
    <row r="16" spans="1:5" x14ac:dyDescent="0.25">
      <c r="A16" s="14" t="s">
        <v>104</v>
      </c>
      <c r="B16" s="14" t="s">
        <v>105</v>
      </c>
      <c r="C16" s="24"/>
      <c r="D16" s="24"/>
      <c r="E16" s="24">
        <f>13.423/7*5-E17-E18</f>
        <v>4.5807142857142846</v>
      </c>
    </row>
    <row r="17" spans="1:5" ht="38.25" x14ac:dyDescent="0.25">
      <c r="A17" s="14" t="s">
        <v>106</v>
      </c>
      <c r="B17" s="14" t="s">
        <v>107</v>
      </c>
      <c r="C17" s="24"/>
      <c r="D17" s="24"/>
      <c r="E17" s="24">
        <f>0.31/7*5</f>
        <v>0.22142857142857142</v>
      </c>
    </row>
    <row r="18" spans="1:5" ht="25.5" x14ac:dyDescent="0.25">
      <c r="A18" s="14" t="s">
        <v>108</v>
      </c>
      <c r="B18" s="14" t="s">
        <v>109</v>
      </c>
      <c r="C18" s="24"/>
      <c r="D18" s="24"/>
      <c r="E18" s="24">
        <f>E19+E20+E21+E22+E23</f>
        <v>4.7857142857142865</v>
      </c>
    </row>
    <row r="19" spans="1:5" x14ac:dyDescent="0.25">
      <c r="A19" s="14" t="s">
        <v>110</v>
      </c>
      <c r="B19" s="14" t="s">
        <v>111</v>
      </c>
      <c r="C19" s="24"/>
      <c r="D19" s="24"/>
      <c r="E19" s="24">
        <f>2.17/7*5</f>
        <v>1.55</v>
      </c>
    </row>
    <row r="20" spans="1:5" x14ac:dyDescent="0.25">
      <c r="A20" s="14" t="s">
        <v>112</v>
      </c>
      <c r="B20" s="14" t="s">
        <v>113</v>
      </c>
      <c r="C20" s="24"/>
      <c r="D20" s="24"/>
      <c r="E20" s="24">
        <f>0.92/7*5</f>
        <v>0.65714285714285714</v>
      </c>
    </row>
    <row r="21" spans="1:5" ht="38.25" x14ac:dyDescent="0.25">
      <c r="A21" s="14" t="s">
        <v>114</v>
      </c>
      <c r="B21" s="14" t="s">
        <v>115</v>
      </c>
      <c r="C21" s="24"/>
      <c r="D21" s="24"/>
      <c r="E21" s="24">
        <f>1.12/7*5</f>
        <v>0.8</v>
      </c>
    </row>
    <row r="22" spans="1:5" x14ac:dyDescent="0.25">
      <c r="A22" s="14" t="s">
        <v>116</v>
      </c>
      <c r="B22" s="14" t="s">
        <v>117</v>
      </c>
      <c r="C22" s="24"/>
      <c r="D22" s="24"/>
      <c r="E22" s="24">
        <f>2.49/7*5</f>
        <v>1.7785714285714289</v>
      </c>
    </row>
    <row r="23" spans="1:5" ht="25.5" x14ac:dyDescent="0.25">
      <c r="A23" s="14" t="s">
        <v>118</v>
      </c>
      <c r="B23" s="14" t="s">
        <v>119</v>
      </c>
      <c r="C23" s="24"/>
      <c r="D23" s="24"/>
      <c r="E23" s="24"/>
    </row>
    <row r="24" spans="1:5" x14ac:dyDescent="0.25">
      <c r="A24" s="14" t="s">
        <v>120</v>
      </c>
      <c r="B24" s="14" t="s">
        <v>121</v>
      </c>
      <c r="C24" s="24">
        <f>C25+C26+C27+C28</f>
        <v>10.171024172038306</v>
      </c>
      <c r="D24" s="24">
        <f>D25+D26+D27+D28</f>
        <v>2.8165566622074691</v>
      </c>
      <c r="E24" s="24">
        <f>E25+E26+E27+E28</f>
        <v>10.835714285714285</v>
      </c>
    </row>
    <row r="25" spans="1:5" x14ac:dyDescent="0.25">
      <c r="A25" s="14" t="s">
        <v>122</v>
      </c>
      <c r="B25" s="14" t="s">
        <v>123</v>
      </c>
      <c r="C25" s="24"/>
      <c r="D25" s="24"/>
      <c r="E25" s="24"/>
    </row>
    <row r="26" spans="1:5" x14ac:dyDescent="0.25">
      <c r="A26" s="14" t="s">
        <v>124</v>
      </c>
      <c r="B26" s="14" t="s">
        <v>125</v>
      </c>
      <c r="C26" s="24"/>
      <c r="D26" s="24"/>
      <c r="E26" s="24"/>
    </row>
    <row r="27" spans="1:5" x14ac:dyDescent="0.25">
      <c r="A27" s="14" t="s">
        <v>126</v>
      </c>
      <c r="B27" s="14" t="s">
        <v>127</v>
      </c>
      <c r="C27" s="24"/>
      <c r="D27" s="24"/>
      <c r="E27" s="24"/>
    </row>
    <row r="28" spans="1:5" ht="25.5" x14ac:dyDescent="0.25">
      <c r="A28" s="14" t="s">
        <v>128</v>
      </c>
      <c r="B28" s="14" t="s">
        <v>129</v>
      </c>
      <c r="C28" s="24">
        <f>[2]Прибыль_р!$X$49/1000</f>
        <v>10.171024172038306</v>
      </c>
      <c r="D28" s="24">
        <f>[4]Прибыль_р!$X$51/1000</f>
        <v>2.8165566622074691</v>
      </c>
      <c r="E28" s="24">
        <f>15.17/7*5</f>
        <v>10.835714285714285</v>
      </c>
    </row>
  </sheetData>
  <mergeCells count="2">
    <mergeCell ref="C1:E1"/>
    <mergeCell ref="A4:E4"/>
  </mergeCells>
  <pageMargins left="0.51181102362204722" right="0.11811023622047245" top="0.55118110236220474" bottom="0.15748031496062992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8"/>
  <sheetViews>
    <sheetView view="pageBreakPreview" zoomScale="90" zoomScaleNormal="85" zoomScaleSheetLayoutView="90" workbookViewId="0">
      <selection activeCell="A5" sqref="A5"/>
    </sheetView>
  </sheetViews>
  <sheetFormatPr defaultRowHeight="15" x14ac:dyDescent="0.25"/>
  <cols>
    <col min="1" max="1" width="7.28515625" style="8" bestFit="1" customWidth="1"/>
    <col min="2" max="2" width="45.42578125" style="8" customWidth="1"/>
    <col min="3" max="5" width="16.28515625" style="8" customWidth="1"/>
    <col min="6" max="16384" width="9.140625" style="8"/>
  </cols>
  <sheetData>
    <row r="1" spans="1:5" ht="38.25" customHeight="1" x14ac:dyDescent="0.25">
      <c r="C1" s="47" t="s">
        <v>130</v>
      </c>
      <c r="D1" s="48"/>
      <c r="E1" s="48"/>
    </row>
    <row r="4" spans="1:5" ht="147.75" customHeight="1" x14ac:dyDescent="0.25">
      <c r="A4" s="54" t="s">
        <v>159</v>
      </c>
      <c r="B4" s="55"/>
      <c r="C4" s="55"/>
      <c r="D4" s="55"/>
      <c r="E4" s="55"/>
    </row>
    <row r="6" spans="1:5" x14ac:dyDescent="0.25">
      <c r="E6" s="21" t="s">
        <v>131</v>
      </c>
    </row>
    <row r="8" spans="1:5" s="26" customFormat="1" ht="14.25" x14ac:dyDescent="0.2">
      <c r="A8" s="25" t="s">
        <v>77</v>
      </c>
      <c r="B8" s="25" t="s">
        <v>90</v>
      </c>
      <c r="C8" s="25" t="s">
        <v>157</v>
      </c>
      <c r="D8" s="25" t="s">
        <v>152</v>
      </c>
      <c r="E8" s="25" t="s">
        <v>150</v>
      </c>
    </row>
    <row r="9" spans="1: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</row>
    <row r="10" spans="1:5" ht="25.5" x14ac:dyDescent="0.25">
      <c r="A10" s="14" t="s">
        <v>7</v>
      </c>
      <c r="B10" s="14" t="s">
        <v>93</v>
      </c>
      <c r="C10" s="27"/>
      <c r="D10" s="27"/>
      <c r="E10" s="27">
        <v>96.186160000000001</v>
      </c>
    </row>
    <row r="11" spans="1:5" x14ac:dyDescent="0.25">
      <c r="A11" s="14" t="s">
        <v>94</v>
      </c>
      <c r="B11" s="14" t="s">
        <v>95</v>
      </c>
      <c r="C11" s="27"/>
      <c r="D11" s="27"/>
      <c r="E11" s="27">
        <v>6.8048571428571432</v>
      </c>
    </row>
    <row r="12" spans="1:5" x14ac:dyDescent="0.25">
      <c r="A12" s="14" t="s">
        <v>96</v>
      </c>
      <c r="B12" s="14" t="s">
        <v>97</v>
      </c>
      <c r="C12" s="27"/>
      <c r="D12" s="27"/>
      <c r="E12" s="27">
        <v>0</v>
      </c>
    </row>
    <row r="13" spans="1:5" x14ac:dyDescent="0.25">
      <c r="A13" s="14" t="s">
        <v>98</v>
      </c>
      <c r="B13" s="14" t="s">
        <v>99</v>
      </c>
      <c r="C13" s="27"/>
      <c r="D13" s="27"/>
      <c r="E13" s="27">
        <v>62.411999999999999</v>
      </c>
    </row>
    <row r="14" spans="1:5" x14ac:dyDescent="0.25">
      <c r="A14" s="14" t="s">
        <v>100</v>
      </c>
      <c r="B14" s="14" t="s">
        <v>101</v>
      </c>
      <c r="C14" s="27"/>
      <c r="D14" s="27"/>
      <c r="E14" s="27">
        <v>18.799874285714285</v>
      </c>
    </row>
    <row r="15" spans="1:5" x14ac:dyDescent="0.25">
      <c r="A15" s="14" t="s">
        <v>102</v>
      </c>
      <c r="B15" s="14" t="s">
        <v>103</v>
      </c>
      <c r="C15" s="27"/>
      <c r="D15" s="27"/>
      <c r="E15" s="27">
        <v>3.8351428571428565</v>
      </c>
    </row>
    <row r="16" spans="1:5" x14ac:dyDescent="0.25">
      <c r="A16" s="14" t="s">
        <v>104</v>
      </c>
      <c r="B16" s="14" t="s">
        <v>105</v>
      </c>
      <c r="C16" s="27"/>
      <c r="D16" s="27"/>
      <c r="E16" s="27">
        <v>1.8322857142857141</v>
      </c>
    </row>
    <row r="17" spans="1:5" ht="25.5" x14ac:dyDescent="0.25">
      <c r="A17" s="14" t="s">
        <v>106</v>
      </c>
      <c r="B17" s="14" t="s">
        <v>107</v>
      </c>
      <c r="C17" s="27"/>
      <c r="D17" s="27"/>
      <c r="E17" s="27">
        <v>8.8571428571428565E-2</v>
      </c>
    </row>
    <row r="18" spans="1:5" ht="25.5" x14ac:dyDescent="0.25">
      <c r="A18" s="14" t="s">
        <v>108</v>
      </c>
      <c r="B18" s="14" t="s">
        <v>109</v>
      </c>
      <c r="C18" s="27"/>
      <c r="D18" s="27"/>
      <c r="E18" s="27">
        <v>1.9142857142857144</v>
      </c>
    </row>
    <row r="19" spans="1:5" x14ac:dyDescent="0.25">
      <c r="A19" s="14" t="s">
        <v>110</v>
      </c>
      <c r="B19" s="14" t="s">
        <v>111</v>
      </c>
      <c r="C19" s="27"/>
      <c r="D19" s="27"/>
      <c r="E19" s="27">
        <v>0.62</v>
      </c>
    </row>
    <row r="20" spans="1:5" x14ac:dyDescent="0.25">
      <c r="A20" s="14" t="s">
        <v>112</v>
      </c>
      <c r="B20" s="14" t="s">
        <v>113</v>
      </c>
      <c r="C20" s="27"/>
      <c r="D20" s="27"/>
      <c r="E20" s="27">
        <v>0.26285714285714284</v>
      </c>
    </row>
    <row r="21" spans="1:5" ht="38.25" x14ac:dyDescent="0.25">
      <c r="A21" s="14" t="s">
        <v>114</v>
      </c>
      <c r="B21" s="14" t="s">
        <v>115</v>
      </c>
      <c r="C21" s="27"/>
      <c r="D21" s="27"/>
      <c r="E21" s="27">
        <v>0.32</v>
      </c>
    </row>
    <row r="22" spans="1:5" x14ac:dyDescent="0.25">
      <c r="A22" s="14" t="s">
        <v>116</v>
      </c>
      <c r="B22" s="14" t="s">
        <v>117</v>
      </c>
      <c r="C22" s="27"/>
      <c r="D22" s="27"/>
      <c r="E22" s="27">
        <v>0.71142857142857152</v>
      </c>
    </row>
    <row r="23" spans="1:5" ht="25.5" x14ac:dyDescent="0.25">
      <c r="A23" s="14" t="s">
        <v>118</v>
      </c>
      <c r="B23" s="14" t="s">
        <v>119</v>
      </c>
      <c r="C23" s="27"/>
      <c r="D23" s="27"/>
      <c r="E23" s="27">
        <v>0</v>
      </c>
    </row>
    <row r="24" spans="1:5" x14ac:dyDescent="0.25">
      <c r="A24" s="14" t="s">
        <v>120</v>
      </c>
      <c r="B24" s="14" t="s">
        <v>121</v>
      </c>
      <c r="C24" s="27"/>
      <c r="D24" s="27"/>
      <c r="E24" s="27">
        <v>4.3342857142857145</v>
      </c>
    </row>
    <row r="25" spans="1:5" x14ac:dyDescent="0.25">
      <c r="A25" s="14" t="s">
        <v>122</v>
      </c>
      <c r="B25" s="14" t="s">
        <v>123</v>
      </c>
      <c r="C25" s="27"/>
      <c r="D25" s="27"/>
      <c r="E25" s="27">
        <v>0</v>
      </c>
    </row>
    <row r="26" spans="1:5" x14ac:dyDescent="0.25">
      <c r="A26" s="14" t="s">
        <v>124</v>
      </c>
      <c r="B26" s="14" t="s">
        <v>125</v>
      </c>
      <c r="C26" s="27"/>
      <c r="D26" s="27"/>
      <c r="E26" s="27">
        <v>0</v>
      </c>
    </row>
    <row r="27" spans="1:5" x14ac:dyDescent="0.25">
      <c r="A27" s="14" t="s">
        <v>126</v>
      </c>
      <c r="B27" s="14" t="s">
        <v>127</v>
      </c>
      <c r="C27" s="27"/>
      <c r="D27" s="27"/>
      <c r="E27" s="27">
        <v>0</v>
      </c>
    </row>
    <row r="28" spans="1:5" ht="25.5" x14ac:dyDescent="0.25">
      <c r="A28" s="14" t="s">
        <v>128</v>
      </c>
      <c r="B28" s="14" t="s">
        <v>129</v>
      </c>
      <c r="C28" s="27"/>
      <c r="D28" s="27"/>
      <c r="E28" s="27">
        <v>4.3342857142857145</v>
      </c>
    </row>
  </sheetData>
  <mergeCells count="2">
    <mergeCell ref="C1:E1"/>
    <mergeCell ref="A4:E4"/>
  </mergeCells>
  <pageMargins left="0.51181102362204722" right="0.11811023622047245" top="0.55118110236220474" bottom="0.15748031496062992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1" sqref="D11"/>
    </sheetView>
  </sheetViews>
  <sheetFormatPr defaultRowHeight="15" x14ac:dyDescent="0.25"/>
  <cols>
    <col min="2" max="2" width="25" customWidth="1"/>
    <col min="3" max="3" width="26.7109375" customWidth="1"/>
    <col min="4" max="4" width="30.7109375" customWidth="1"/>
    <col min="5" max="5" width="34" customWidth="1"/>
  </cols>
  <sheetData>
    <row r="1" spans="1:5" ht="34.5" customHeight="1" x14ac:dyDescent="0.25">
      <c r="C1" s="38" t="s">
        <v>140</v>
      </c>
      <c r="D1" s="38"/>
      <c r="E1" s="38"/>
    </row>
    <row r="4" spans="1:5" ht="96" customHeight="1" x14ac:dyDescent="0.25">
      <c r="A4" s="60" t="s">
        <v>141</v>
      </c>
      <c r="B4" s="61"/>
      <c r="C4" s="61"/>
      <c r="D4" s="61"/>
      <c r="E4" s="61"/>
    </row>
    <row r="6" spans="1:5" x14ac:dyDescent="0.25">
      <c r="E6" s="7" t="s">
        <v>142</v>
      </c>
    </row>
    <row r="7" spans="1:5" ht="15.75" thickBot="1" x14ac:dyDescent="0.3"/>
    <row r="8" spans="1:5" ht="39" thickBot="1" x14ac:dyDescent="0.3">
      <c r="A8" s="1" t="s">
        <v>77</v>
      </c>
      <c r="B8" s="2" t="s">
        <v>90</v>
      </c>
      <c r="C8" s="2" t="s">
        <v>91</v>
      </c>
      <c r="D8" s="2" t="s">
        <v>92</v>
      </c>
      <c r="E8" s="2" t="s">
        <v>132</v>
      </c>
    </row>
    <row r="9" spans="1:5" ht="15.75" thickBot="1" x14ac:dyDescent="0.3">
      <c r="A9" s="6">
        <v>1</v>
      </c>
      <c r="B9" s="4">
        <v>2</v>
      </c>
      <c r="C9" s="4">
        <v>3</v>
      </c>
      <c r="D9" s="4">
        <v>4</v>
      </c>
      <c r="E9" s="4">
        <v>5</v>
      </c>
    </row>
    <row r="10" spans="1:5" ht="25.5" customHeight="1" thickBot="1" x14ac:dyDescent="0.3">
      <c r="A10" s="56" t="s">
        <v>133</v>
      </c>
      <c r="B10" s="57"/>
      <c r="C10" s="57"/>
      <c r="D10" s="57"/>
      <c r="E10" s="58"/>
    </row>
    <row r="11" spans="1:5" ht="15.75" thickBot="1" x14ac:dyDescent="0.3">
      <c r="A11" s="3" t="s">
        <v>7</v>
      </c>
      <c r="B11" s="5" t="s">
        <v>134</v>
      </c>
      <c r="C11" s="5"/>
      <c r="D11" s="5"/>
      <c r="E11" s="5"/>
    </row>
    <row r="12" spans="1:5" ht="15.75" thickBot="1" x14ac:dyDescent="0.3">
      <c r="A12" s="3" t="s">
        <v>24</v>
      </c>
      <c r="B12" s="5" t="s">
        <v>135</v>
      </c>
      <c r="C12" s="5"/>
      <c r="D12" s="5"/>
      <c r="E12" s="5"/>
    </row>
    <row r="13" spans="1:5" ht="15.75" thickBot="1" x14ac:dyDescent="0.3">
      <c r="A13" s="3" t="s">
        <v>22</v>
      </c>
      <c r="B13" s="5" t="s">
        <v>22</v>
      </c>
      <c r="C13" s="5"/>
      <c r="D13" s="5"/>
      <c r="E13" s="5"/>
    </row>
    <row r="14" spans="1:5" ht="15.75" thickBot="1" x14ac:dyDescent="0.3">
      <c r="A14" s="3" t="s">
        <v>0</v>
      </c>
      <c r="B14" s="5" t="s">
        <v>136</v>
      </c>
      <c r="C14" s="5"/>
      <c r="D14" s="5"/>
      <c r="E14" s="5"/>
    </row>
    <row r="15" spans="1:5" ht="25.5" customHeight="1" thickBot="1" x14ac:dyDescent="0.3">
      <c r="A15" s="56" t="s">
        <v>137</v>
      </c>
      <c r="B15" s="57"/>
      <c r="C15" s="57"/>
      <c r="D15" s="57"/>
      <c r="E15" s="58"/>
    </row>
    <row r="16" spans="1:5" ht="54.75" customHeight="1" x14ac:dyDescent="0.25">
      <c r="A16" s="59" t="s">
        <v>138</v>
      </c>
      <c r="B16" s="59"/>
      <c r="C16" s="59"/>
      <c r="D16" s="59"/>
      <c r="E16" s="59"/>
    </row>
    <row r="17" spans="1:5" ht="15.75" thickBot="1" x14ac:dyDescent="0.3">
      <c r="A17" s="3" t="s">
        <v>7</v>
      </c>
      <c r="B17" s="5" t="s">
        <v>134</v>
      </c>
      <c r="C17" s="5"/>
      <c r="D17" s="5"/>
      <c r="E17" s="5"/>
    </row>
    <row r="18" spans="1:5" ht="15.75" thickBot="1" x14ac:dyDescent="0.3">
      <c r="A18" s="3" t="s">
        <v>24</v>
      </c>
      <c r="B18" s="5" t="s">
        <v>135</v>
      </c>
      <c r="C18" s="5"/>
      <c r="D18" s="5"/>
      <c r="E18" s="5"/>
    </row>
    <row r="19" spans="1:5" ht="15.75" thickBot="1" x14ac:dyDescent="0.3">
      <c r="A19" s="3" t="s">
        <v>22</v>
      </c>
      <c r="B19" s="5" t="s">
        <v>22</v>
      </c>
      <c r="C19" s="5"/>
      <c r="D19" s="5"/>
      <c r="E19" s="5"/>
    </row>
    <row r="20" spans="1:5" ht="15.75" thickBot="1" x14ac:dyDescent="0.3">
      <c r="A20" s="3" t="s">
        <v>0</v>
      </c>
      <c r="B20" s="5" t="s">
        <v>136</v>
      </c>
      <c r="C20" s="5"/>
      <c r="D20" s="5"/>
      <c r="E20" s="5"/>
    </row>
    <row r="21" spans="1:5" ht="57.75" customHeight="1" x14ac:dyDescent="0.25">
      <c r="A21" s="59" t="s">
        <v>139</v>
      </c>
      <c r="B21" s="59"/>
      <c r="C21" s="59"/>
      <c r="D21" s="59"/>
      <c r="E21" s="59"/>
    </row>
    <row r="22" spans="1:5" ht="15.75" thickBot="1" x14ac:dyDescent="0.3">
      <c r="A22" s="3" t="s">
        <v>7</v>
      </c>
      <c r="B22" s="5" t="s">
        <v>134</v>
      </c>
      <c r="C22" s="5"/>
      <c r="D22" s="5"/>
      <c r="E22" s="5"/>
    </row>
    <row r="23" spans="1:5" ht="15.75" thickBot="1" x14ac:dyDescent="0.3">
      <c r="A23" s="3" t="s">
        <v>24</v>
      </c>
      <c r="B23" s="5" t="s">
        <v>135</v>
      </c>
      <c r="C23" s="5"/>
      <c r="D23" s="5"/>
      <c r="E23" s="5"/>
    </row>
    <row r="24" spans="1:5" ht="15.75" thickBot="1" x14ac:dyDescent="0.3">
      <c r="A24" s="3" t="s">
        <v>22</v>
      </c>
      <c r="B24" s="5" t="s">
        <v>22</v>
      </c>
      <c r="C24" s="5"/>
      <c r="D24" s="5"/>
      <c r="E24" s="5"/>
    </row>
    <row r="25" spans="1:5" ht="15.75" thickBot="1" x14ac:dyDescent="0.3">
      <c r="A25" s="3" t="s">
        <v>0</v>
      </c>
      <c r="B25" s="5" t="s">
        <v>136</v>
      </c>
      <c r="C25" s="5"/>
      <c r="D25" s="5"/>
      <c r="E25" s="5"/>
    </row>
  </sheetData>
  <mergeCells count="6">
    <mergeCell ref="A10:E10"/>
    <mergeCell ref="A15:E15"/>
    <mergeCell ref="A16:E16"/>
    <mergeCell ref="A21:E21"/>
    <mergeCell ref="C1:E1"/>
    <mergeCell ref="A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Приложение № 1</vt:lpstr>
      <vt:lpstr>Приложение № 2</vt:lpstr>
      <vt:lpstr>Приложение № 2 (2021)</vt:lpstr>
      <vt:lpstr>Приложение № 2 (2022)</vt:lpstr>
      <vt:lpstr>Приложение № 2 (2023)</vt:lpstr>
      <vt:lpstr>Приложение № 3 (пост.)</vt:lpstr>
      <vt:lpstr>Приложение № 3 (врем.)</vt:lpstr>
      <vt:lpstr>Приложение № 4</vt:lpstr>
      <vt:lpstr>Лист1</vt:lpstr>
      <vt:lpstr>'Приложение № 2 (2022)'!Область_печати</vt:lpstr>
      <vt:lpstr>'Приложение № 2 (2023)'!Область_печати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Вешкин Александр Андреевич</dc:creator>
  <cp:lastModifiedBy>Немнова Екатерина Владимировна</cp:lastModifiedBy>
  <cp:lastPrinted>2023-10-11T04:19:22Z</cp:lastPrinted>
  <dcterms:created xsi:type="dcterms:W3CDTF">2022-10-14T11:43:37Z</dcterms:created>
  <dcterms:modified xsi:type="dcterms:W3CDTF">2024-08-28T12:07:32Z</dcterms:modified>
</cp:coreProperties>
</file>