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Инвестпрограммы\!Тульская обл\1. Постановление @504-р от 04.10.2021 (2022-2026)\3.1. Проект корр замеч до 19.06.2024\Паспорта ИПР\L_ПУ23_1\"/>
    </mc:Choice>
  </mc:AlternateContent>
  <bookViews>
    <workbookView xWindow="630" yWindow="600" windowWidth="27495" windowHeight="13740"/>
  </bookViews>
  <sheets>
    <sheet name="Сводка затрат" sheetId="8" r:id="rId1"/>
    <sheet name="ССР" sheetId="1" r:id="rId2"/>
    <sheet name="ОСР" sheetId="5" r:id="rId3"/>
    <sheet name="Источники ЦИ" sheetId="7" r:id="rId4"/>
    <sheet name="Цены на ОБ и МАТ" sheetId="3" r:id="rId5"/>
    <sheet name="ЛСР_1" sheetId="15" r:id="rId6"/>
    <sheet name="ЛСР_2" sheetId="16" r:id="rId7"/>
    <sheet name="ЛСР_3 " sheetId="17" r:id="rId8"/>
    <sheet name="Табл.1" sheetId="9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4" hidden="1">'Цены на ОБ и МАТ'!$A$12:$G$14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5">ЛСР_1!$28:$28</definedName>
    <definedName name="_xlnm.Print_Titles" localSheetId="6">ЛСР_2!$27:$27</definedName>
    <definedName name="_xlnm.Print_Titles" localSheetId="7">'ЛСР_3 '!$6:$6</definedName>
    <definedName name="_xlnm.Print_Titles" localSheetId="8">Табл.1!$6:$6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3">'Источники ЦИ'!$A$1:$I$36</definedName>
    <definedName name="_xlnm.Print_Area" localSheetId="7">'ЛСР_3 '!$A$1:$J$35</definedName>
    <definedName name="_xlnm.Print_Area" localSheetId="2">ОСР!$A$1:$H$35</definedName>
    <definedName name="_xlnm.Print_Area" localSheetId="0">'Сводка затрат'!$A$1:$F$35</definedName>
    <definedName name="_xlnm.Print_Area" localSheetId="1">ССР!$A$1:$H$50</definedName>
    <definedName name="_xlnm.Print_Area" localSheetId="4">'Цены на ОБ и МАТ'!$A$1:$H$43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52511"/>
</workbook>
</file>

<file path=xl/calcChain.xml><?xml version="1.0" encoding="utf-8"?>
<calcChain xmlns="http://schemas.openxmlformats.org/spreadsheetml/2006/main">
  <c r="H28" i="5" l="1"/>
  <c r="H27" i="5"/>
  <c r="H26" i="5"/>
  <c r="H25" i="5"/>
  <c r="H24" i="5"/>
  <c r="H23" i="5"/>
  <c r="H29" i="5" s="1"/>
  <c r="C24" i="8" l="1"/>
  <c r="G15" i="5"/>
  <c r="F15" i="5"/>
  <c r="C28" i="8" l="1"/>
  <c r="C27" i="8"/>
  <c r="E23" i="8"/>
  <c r="D23" i="8" l="1"/>
  <c r="D15" i="5" l="1"/>
  <c r="E15" i="5"/>
  <c r="E20" i="8"/>
  <c r="E22" i="8"/>
  <c r="E21" i="8"/>
  <c r="H50" i="1" l="1"/>
  <c r="G39" i="1"/>
  <c r="H39" i="1" s="1"/>
  <c r="E29" i="1"/>
  <c r="F28" i="1"/>
  <c r="E28" i="1"/>
  <c r="H28" i="1" s="1"/>
  <c r="F27" i="1"/>
  <c r="F29" i="1" s="1"/>
  <c r="F33" i="1" s="1"/>
  <c r="F37" i="1" s="1"/>
  <c r="F41" i="1" s="1"/>
  <c r="E27" i="1"/>
  <c r="D27" i="1"/>
  <c r="D29" i="1" s="1"/>
  <c r="D31" i="1" l="1"/>
  <c r="F43" i="1"/>
  <c r="F44" i="1" s="1"/>
  <c r="F45" i="1" s="1"/>
  <c r="E31" i="1"/>
  <c r="E32" i="1" s="1"/>
  <c r="E33" i="1" s="1"/>
  <c r="E37" i="1" s="1"/>
  <c r="E41" i="1" s="1"/>
  <c r="G40" i="1"/>
  <c r="H40" i="1" s="1"/>
  <c r="H27" i="1"/>
  <c r="H29" i="1" s="1"/>
  <c r="C20" i="3"/>
  <c r="D20" i="3"/>
  <c r="F27" i="17"/>
  <c r="F29" i="17" s="1"/>
  <c r="F31" i="17" s="1"/>
  <c r="E27" i="17"/>
  <c r="E29" i="17" s="1"/>
  <c r="E31" i="17" s="1"/>
  <c r="D27" i="17"/>
  <c r="D29" i="17" s="1"/>
  <c r="D31" i="17" s="1"/>
  <c r="C27" i="17"/>
  <c r="C29" i="17" s="1"/>
  <c r="C31" i="17" s="1"/>
  <c r="I32" i="17" s="1"/>
  <c r="I22" i="17"/>
  <c r="F21" i="17"/>
  <c r="E21" i="17"/>
  <c r="D21" i="17"/>
  <c r="C21" i="17"/>
  <c r="G20" i="3" l="1"/>
  <c r="F47" i="1"/>
  <c r="F48" i="1" s="1"/>
  <c r="F49" i="1" s="1"/>
  <c r="E43" i="1"/>
  <c r="E44" i="1" s="1"/>
  <c r="E45" i="1" s="1"/>
  <c r="H31" i="1"/>
  <c r="D32" i="1"/>
  <c r="D36" i="3"/>
  <c r="C36" i="3"/>
  <c r="D35" i="3"/>
  <c r="C35" i="3"/>
  <c r="D34" i="3"/>
  <c r="C34" i="3"/>
  <c r="E47" i="1" l="1"/>
  <c r="E48" i="1" s="1"/>
  <c r="E49" i="1" s="1"/>
  <c r="H32" i="1"/>
  <c r="H33" i="1" s="1"/>
  <c r="D33" i="1"/>
  <c r="D37" i="1" s="1"/>
  <c r="D41" i="1" s="1"/>
  <c r="D33" i="3"/>
  <c r="C33" i="3"/>
  <c r="D32" i="3"/>
  <c r="C32" i="3"/>
  <c r="G34" i="3"/>
  <c r="G35" i="3"/>
  <c r="G36" i="3"/>
  <c r="D31" i="3"/>
  <c r="C31" i="3"/>
  <c r="D30" i="3"/>
  <c r="C30" i="3"/>
  <c r="D29" i="3"/>
  <c r="C29" i="3"/>
  <c r="D28" i="3"/>
  <c r="C28" i="3"/>
  <c r="D27" i="3"/>
  <c r="C27" i="3"/>
  <c r="D26" i="3"/>
  <c r="C26" i="3"/>
  <c r="D25" i="3"/>
  <c r="C25" i="3"/>
  <c r="D24" i="3"/>
  <c r="C24" i="3"/>
  <c r="D23" i="3"/>
  <c r="C23" i="3"/>
  <c r="D22" i="3"/>
  <c r="C22" i="3"/>
  <c r="C21" i="3"/>
  <c r="D21" i="3"/>
  <c r="C19" i="3"/>
  <c r="D19" i="3"/>
  <c r="D18" i="3"/>
  <c r="C18" i="3"/>
  <c r="D17" i="3"/>
  <c r="C17" i="3"/>
  <c r="D16" i="3"/>
  <c r="C16" i="3"/>
  <c r="D15" i="3"/>
  <c r="C15" i="3"/>
  <c r="C14" i="3"/>
  <c r="D14" i="3"/>
  <c r="D43" i="1" l="1"/>
  <c r="G35" i="1"/>
  <c r="G32" i="3"/>
  <c r="G33" i="3"/>
  <c r="G29" i="3"/>
  <c r="G27" i="3"/>
  <c r="G31" i="3"/>
  <c r="G28" i="3"/>
  <c r="G30" i="3"/>
  <c r="G26" i="3"/>
  <c r="G23" i="3"/>
  <c r="G24" i="3"/>
  <c r="G25" i="3"/>
  <c r="G22" i="3"/>
  <c r="G19" i="3"/>
  <c r="G18" i="3"/>
  <c r="G16" i="3"/>
  <c r="G17" i="3"/>
  <c r="D44" i="1" l="1"/>
  <c r="D45" i="1" s="1"/>
  <c r="G36" i="1"/>
  <c r="G37" i="1" s="1"/>
  <c r="G41" i="1" s="1"/>
  <c r="H35" i="1"/>
  <c r="H36" i="1" s="1"/>
  <c r="H37" i="1" s="1"/>
  <c r="D49" i="1" l="1"/>
  <c r="D47" i="1"/>
  <c r="D48" i="1" s="1"/>
  <c r="G43" i="1"/>
  <c r="H41" i="1"/>
  <c r="B21" i="3"/>
  <c r="G44" i="1" l="1"/>
  <c r="G45" i="1" s="1"/>
  <c r="H43" i="1"/>
  <c r="H44" i="1" s="1"/>
  <c r="G21" i="3"/>
  <c r="G47" i="1" l="1"/>
  <c r="G48" i="1" s="1"/>
  <c r="G49" i="1" s="1"/>
  <c r="H45" i="1"/>
  <c r="B3" i="3"/>
  <c r="H47" i="1" l="1"/>
  <c r="H48" i="1" s="1"/>
  <c r="H49" i="1" s="1"/>
  <c r="B6" i="1" s="1"/>
  <c r="G15" i="3"/>
  <c r="G14" i="3"/>
  <c r="D16" i="5"/>
  <c r="E25" i="8" l="1"/>
  <c r="E24" i="8" s="1"/>
  <c r="E26" i="8" s="1"/>
  <c r="C21" i="8"/>
  <c r="C22" i="8"/>
  <c r="C3" i="7" l="1"/>
  <c r="C3" i="5"/>
  <c r="E16" i="5"/>
  <c r="C23" i="8"/>
  <c r="H15" i="5" s="1"/>
  <c r="F16" i="5"/>
  <c r="D20" i="8"/>
  <c r="D24" i="8" l="1"/>
  <c r="D26" i="8" s="1"/>
  <c r="C26" i="8" s="1"/>
  <c r="D25" i="8"/>
  <c r="C25" i="8" s="1"/>
  <c r="G16" i="5" l="1"/>
  <c r="C20" i="8"/>
  <c r="H16" i="5"/>
  <c r="D14" i="7" s="1"/>
  <c r="G14" i="7" l="1"/>
</calcChain>
</file>

<file path=xl/sharedStrings.xml><?xml version="1.0" encoding="utf-8"?>
<sst xmlns="http://schemas.openxmlformats.org/spreadsheetml/2006/main" count="1612" uniqueCount="618">
  <si>
    <t>Наименование</t>
  </si>
  <si>
    <t>Стоимость, тыс. руб. без НДС</t>
  </si>
  <si>
    <t>Переход ВЛ через водные преграды (реки) от 600 м</t>
  </si>
  <si>
    <t>Кол-во</t>
  </si>
  <si>
    <t>ЭМ</t>
  </si>
  <si>
    <t/>
  </si>
  <si>
    <t>Заказчик</t>
  </si>
  <si>
    <t>(наименование организации)</t>
  </si>
  <si>
    <t>Утвержден «_____»________________20___ г.</t>
  </si>
  <si>
    <t>«____»________________20___ г.</t>
  </si>
  <si>
    <t>№ п/п</t>
  </si>
  <si>
    <t>Обоснование</t>
  </si>
  <si>
    <t>Наименование локальных сметных расчетов (смет), затрат</t>
  </si>
  <si>
    <t>Сметная стоимость, тыс. руб.</t>
  </si>
  <si>
    <t>Строительных работ</t>
  </si>
  <si>
    <t>Всего</t>
  </si>
  <si>
    <t>Напряжение</t>
  </si>
  <si>
    <t>ОБЪЕКТНЫЙ СМЕТНЫЙ РАСЧЕТ №</t>
  </si>
  <si>
    <t>Наименование сметы</t>
  </si>
  <si>
    <t>монтажных работ</t>
  </si>
  <si>
    <t>оборудования</t>
  </si>
  <si>
    <t>прочих затрат</t>
  </si>
  <si>
    <t>всего</t>
  </si>
  <si>
    <t>Итого</t>
  </si>
  <si>
    <t>Временные здания и сооружения</t>
  </si>
  <si>
    <t>Дополнительные затраты при производстве работ в зимнее время</t>
  </si>
  <si>
    <t>ВСЕГО, в том числе:</t>
  </si>
  <si>
    <t>ОТ</t>
  </si>
  <si>
    <t>МР</t>
  </si>
  <si>
    <t>НР</t>
  </si>
  <si>
    <t>СП</t>
  </si>
  <si>
    <t>оборудование</t>
  </si>
  <si>
    <t>прочие затраты</t>
  </si>
  <si>
    <t xml:space="preserve">  НДС (20%)</t>
  </si>
  <si>
    <t>Сметная стоимость всего, в том числе: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</si>
  <si>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</si>
  <si>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</si>
  <si>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</si>
  <si>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</si>
  <si>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</si>
  <si>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</si>
  <si>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</si>
  <si>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</si>
  <si>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в т.ч.</t>
  </si>
  <si>
    <t>Примечание:</t>
  </si>
  <si>
    <t>Составлен в текущих ценах на ___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</si>
  <si>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</si>
  <si>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</si>
  <si>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</si>
  <si>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</si>
  <si>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</si>
  <si>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</si>
  <si>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</si>
  <si>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</si>
  <si>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</si>
  <si>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</si>
  <si>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</si>
  <si>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</si>
  <si>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</si>
  <si>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</si>
  <si>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</si>
  <si>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</si>
  <si>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</si>
  <si>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</si>
  <si>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</si>
  <si>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</si>
  <si>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</si>
  <si>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</si>
  <si>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</si>
  <si>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</si>
  <si>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</si>
  <si>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</si>
  <si>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</si>
  <si>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</si>
  <si>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</si>
  <si>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</si>
  <si>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</si>
  <si>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</si>
  <si>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</si>
  <si>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</si>
  <si>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</si>
  <si>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</si>
  <si>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</si>
  <si>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</si>
  <si>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</si>
  <si>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</si>
  <si>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</si>
  <si>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</si>
  <si>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</si>
  <si>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</si>
  <si>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</si>
  <si>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</si>
  <si>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</si>
  <si>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</si>
  <si>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</si>
  <si>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</si>
  <si>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</si>
  <si>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</si>
  <si>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</si>
  <si>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</si>
  <si>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</si>
  <si>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</si>
  <si>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</si>
  <si>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</si>
  <si>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</si>
  <si>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</si>
  <si>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</si>
  <si>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</si>
  <si>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</si>
  <si>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</si>
  <si>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</si>
  <si>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</si>
  <si>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</si>
  <si>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</si>
  <si>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</si>
  <si>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</si>
  <si>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</si>
  <si>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</si>
  <si>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</si>
  <si>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</si>
  <si>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</si>
  <si>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</si>
  <si>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</si>
  <si>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</si>
  <si>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</si>
  <si>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</si>
  <si>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</si>
  <si>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</si>
  <si>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</si>
  <si>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</si>
  <si>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</si>
  <si>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</si>
  <si>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</si>
  <si>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</si>
  <si>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</si>
  <si>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</si>
  <si>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</si>
  <si>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</si>
  <si>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</si>
  <si>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</si>
  <si>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</si>
  <si>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</si>
  <si>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</si>
  <si>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</si>
  <si>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</si>
  <si>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</si>
  <si>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</si>
  <si>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</si>
  <si>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</si>
  <si>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</si>
  <si>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</si>
  <si>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</si>
  <si>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</si>
  <si>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</si>
  <si>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</si>
  <si>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</si>
  <si>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</si>
  <si>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</si>
  <si>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</si>
  <si>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</si>
  <si>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</si>
  <si>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</si>
  <si>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№</t>
  </si>
  <si>
    <t>Перечень наименований сметных расчетов в составе обосновывающих материалов (Источников ЦИ)</t>
  </si>
  <si>
    <t>Наименование расчета (ЛСР)</t>
  </si>
  <si>
    <t>ЦЕНЫ НА ОБОРУДОВАНИЕ И МАТЕРИАЛЫ</t>
  </si>
  <si>
    <t>ИСТОЧНИКИ ЦЕНОВОЙ ИНФОРМАЦИИ</t>
  </si>
  <si>
    <t>Технические показатели</t>
  </si>
  <si>
    <t>Кол-во технологических решений</t>
  </si>
  <si>
    <t>Измеритель</t>
  </si>
  <si>
    <t>Наименование проекта-аналога (сметного расчета)</t>
  </si>
  <si>
    <t>Ед. изм.</t>
  </si>
  <si>
    <t>Технические характеристики</t>
  </si>
  <si>
    <t>Источник ценовой информации</t>
  </si>
  <si>
    <t>Номер расчета (ЛСР)</t>
  </si>
  <si>
    <t>Таблица 1. Энергетическое и электросетевое строительство (реконструкция, техническое перевооружение)</t>
  </si>
  <si>
    <t>Другое</t>
  </si>
  <si>
    <t>Наименование проекта</t>
  </si>
  <si>
    <t>(наименование проекта</t>
  </si>
  <si>
    <t>(наименование работ и затрат, наименование объекта)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</si>
  <si>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</si>
  <si>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</si>
  <si>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</si>
  <si>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(указать)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</si>
  <si>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</si>
  <si>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</si>
  <si>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</si>
  <si>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</si>
  <si>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</si>
  <si>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</si>
  <si>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</si>
  <si>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</si>
  <si>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</si>
  <si>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</si>
  <si>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</si>
  <si>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</si>
  <si>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</si>
  <si>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Цена за ед., тыс. руб. без НДС</t>
  </si>
  <si>
    <t>В столбце 4 указывается цена оборудования (материалов) за единицу продукции в тыс. руб. без НДС.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</si>
  <si>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</si>
  <si>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</si>
  <si>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r>
      <t>Итого, тыс.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</si>
  <si>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</si>
  <si>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</si>
  <si>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При использовании данных проектов-аналогов (формировании сметных расчетов) следует учитывать следующее: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</si>
  <si>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</si>
  <si>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</si>
  <si>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</si>
  <si>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</si>
  <si>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</si>
  <si>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Интеллектуальная система учета электроэнергии Центрального филиала ООО "Газпром энерго" в Тульской области</t>
  </si>
  <si>
    <t>Центральный филиал ООО "Газпром энерго"</t>
  </si>
  <si>
    <t>Этап 1 проектно-изыскательские работы</t>
  </si>
  <si>
    <t>Этап 2 монтаж оборудования</t>
  </si>
  <si>
    <t>нд</t>
  </si>
  <si>
    <t>на монтаж Интеллектуальной системы учета электроэнергии Центрального филиала ООО "Газпром энерго" в Тульской обл.</t>
  </si>
  <si>
    <t>шт</t>
  </si>
  <si>
    <t>Краны на автомобильном ходу, грузоподъемность 16 т</t>
  </si>
  <si>
    <t>Болты с гайками и шайбами строительные</t>
  </si>
  <si>
    <t>Краска</t>
  </si>
  <si>
    <t>маш.час</t>
  </si>
  <si>
    <t>т</t>
  </si>
  <si>
    <t>кг</t>
  </si>
  <si>
    <t>1</t>
  </si>
  <si>
    <t>100 м</t>
  </si>
  <si>
    <t>100 шт</t>
  </si>
  <si>
    <t>Соединитель восьмиканальный модульный (интернет-розетка)</t>
  </si>
  <si>
    <t>м</t>
  </si>
  <si>
    <t>Цена поставщика</t>
  </si>
  <si>
    <t>на ток до 25 А</t>
  </si>
  <si>
    <t>трехфазные</t>
  </si>
  <si>
    <t>Сметная стоимость</t>
  </si>
  <si>
    <t>Средства на оплату труда</t>
  </si>
  <si>
    <t>Сметная трудоемкость</t>
  </si>
  <si>
    <t>чел.час</t>
  </si>
  <si>
    <t>Сметная стоимость в текущих (прогнозных) ценах, руб.</t>
  </si>
  <si>
    <t>на ед.</t>
  </si>
  <si>
    <t xml:space="preserve">Раздел 1. </t>
  </si>
  <si>
    <t>1-4-2</t>
  </si>
  <si>
    <t>чел.-ч</t>
  </si>
  <si>
    <t>1-3-9</t>
  </si>
  <si>
    <t>Вазелин технический</t>
  </si>
  <si>
    <t>10 шт</t>
  </si>
  <si>
    <t>Лак электроизоляционный 318</t>
  </si>
  <si>
    <t>Перемычки гибкие, тип ПГС-50</t>
  </si>
  <si>
    <t>1-3-8</t>
  </si>
  <si>
    <t>сетевой элемент</t>
  </si>
  <si>
    <t>10-3-1</t>
  </si>
  <si>
    <t>Инженер I категории</t>
  </si>
  <si>
    <t>10-3-2</t>
  </si>
  <si>
    <t>Инженер II категории</t>
  </si>
  <si>
    <t>Итого прямые затраты по разделу в текущих ценах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</si>
  <si>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</si>
  <si>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</si>
  <si>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</si>
  <si>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 :</t>
  </si>
  <si>
    <t>Итого прямые затраты по смете в текущих ценах</t>
  </si>
  <si>
    <t>Итого прямые затраты по смете с учетом коэффициентов к итогам</t>
  </si>
  <si>
    <t>Итоги по смете:</t>
  </si>
  <si>
    <t>В том числе</t>
  </si>
  <si>
    <t>Осн.З/п</t>
  </si>
  <si>
    <t>З/пМех</t>
  </si>
  <si>
    <t>СОГЛАСОВАНО:</t>
  </si>
  <si>
    <t>УТВЕРЖДАЮ:</t>
  </si>
  <si>
    <t>(наименование стройки)</t>
  </si>
  <si>
    <t>(локальная смета)</t>
  </si>
  <si>
    <t>Основание:</t>
  </si>
  <si>
    <t>тыс.руб.</t>
  </si>
  <si>
    <t xml:space="preserve">   строительных работ</t>
  </si>
  <si>
    <t xml:space="preserve">   монтажных работ</t>
  </si>
  <si>
    <t>Трудозатраты механизаторов</t>
  </si>
  <si>
    <t>Наименование работ и затрат</t>
  </si>
  <si>
    <t>Единица измерения</t>
  </si>
  <si>
    <t>Количество</t>
  </si>
  <si>
    <t>Т/з осн.
раб.
Всего</t>
  </si>
  <si>
    <t>Т/з мех. Всего</t>
  </si>
  <si>
    <t>Эк.Маш</t>
  </si>
  <si>
    <t>Мат.</t>
  </si>
  <si>
    <t>ГЭСНм08-03-573-04
Приказ Минстроя России от 26.12.2019 №872/пр</t>
  </si>
  <si>
    <t>Шкаф (пульт) управления навесной, высота, ширина и глубина: до 600х600х350 мм</t>
  </si>
  <si>
    <t>91.04.01-041</t>
  </si>
  <si>
    <t>Молотки бурильные легкие при работе от передвижных компрессорных станций</t>
  </si>
  <si>
    <t>91.05.05-015</t>
  </si>
  <si>
    <t>91.14.02-001</t>
  </si>
  <si>
    <t>Автомобили бортовые, грузоподъемность до 5 т</t>
  </si>
  <si>
    <t>З</t>
  </si>
  <si>
    <t>01.7.11.07-0000-0422</t>
  </si>
  <si>
    <t>Электроды диаметром 5 мм марки УОНИИ-13/45 типа Э-42А</t>
  </si>
  <si>
    <t>01.7.15.03-0042</t>
  </si>
  <si>
    <t>14.4.02.09-0001</t>
  </si>
  <si>
    <t>2</t>
  </si>
  <si>
    <t>ГЭСНм08-03-526-01
Приказ Минстроя России от 26.12.2019 №872/пр</t>
  </si>
  <si>
    <t>Автомат одно-, двух-, трехполюсный, устанавливаемый на конструкции: на стене или колонне, на ток до 25 А</t>
  </si>
  <si>
    <t>01.3.01.02-0002</t>
  </si>
  <si>
    <t>01.7.15.07-0000-0016</t>
  </si>
  <si>
    <t>Дюбели распорные</t>
  </si>
  <si>
    <t>14.4.03.17-0011</t>
  </si>
  <si>
    <t>20.1.02.23-0082</t>
  </si>
  <si>
    <t>3</t>
  </si>
  <si>
    <t>ГЭСНм08-03-600-02
Приказ Минстроя России от 26.12.2019 №872/пр</t>
  </si>
  <si>
    <t>Счетчики, устанавливаемые на готовом основании: трехфазные</t>
  </si>
  <si>
    <t>4</t>
  </si>
  <si>
    <t>5</t>
  </si>
  <si>
    <t>6</t>
  </si>
  <si>
    <t>11</t>
  </si>
  <si>
    <t>12</t>
  </si>
  <si>
    <t>ГЭСНм10-06-068-16
Приказ Минстроя России от 26.12.2019 №872/пр
(прим.)</t>
  </si>
  <si>
    <t>Программирование сетевого элемента и отладка его работы (ИВКЭ)</t>
  </si>
  <si>
    <t>13</t>
  </si>
  <si>
    <t xml:space="preserve">     В том числе, справочно:</t>
  </si>
  <si>
    <t xml:space="preserve">     Итого</t>
  </si>
  <si>
    <t xml:space="preserve">          В том числе:</t>
  </si>
  <si>
    <t xml:space="preserve">            Материалы</t>
  </si>
  <si>
    <t xml:space="preserve">            Машины и механизмы</t>
  </si>
  <si>
    <t xml:space="preserve">            ФОТ</t>
  </si>
  <si>
    <t xml:space="preserve">            Накладные расходы</t>
  </si>
  <si>
    <t xml:space="preserve">            Сметная прибыль</t>
  </si>
  <si>
    <t xml:space="preserve">  Итого по разделу 1 </t>
  </si>
  <si>
    <t>Раздел 2. Стоимость МТР в текущих ценах</t>
  </si>
  <si>
    <t>14</t>
  </si>
  <si>
    <t>15</t>
  </si>
  <si>
    <t>Итоги по разделу 2 Стоимость МТР в текущих ценах :</t>
  </si>
  <si>
    <t xml:space="preserve">  Итого по разделу 2 Стоимость МТР в текущих ценах</t>
  </si>
  <si>
    <t xml:space="preserve">  ВСЕГО по смете</t>
  </si>
  <si>
    <t>Электротехнические установки на других объектах</t>
  </si>
  <si>
    <t>Затраты труда машинистов</t>
  </si>
  <si>
    <t>Оборудование сигнализации, централизации и блокировки на железнодорожном транспорте</t>
  </si>
  <si>
    <t>20.1.02.15-0013</t>
  </si>
  <si>
    <t>20.1.02.23-0011</t>
  </si>
  <si>
    <t>Маркер перманентный черный, ширина линии 0,3 мм</t>
  </si>
  <si>
    <t>Оборудование связи (при составлении сметы необходимо задать вид работ: для городских сетей связи или междугородных линий связи)</t>
  </si>
  <si>
    <t xml:space="preserve">     Итоги по Строительным работам</t>
  </si>
  <si>
    <t xml:space="preserve">               Всего с учетом "Приказ от 07.07.2022 № 557/пр прил.8 табл.2 п.1.1 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отсутствуют загромождающие помещение предметы ОЗП=1,2; ЭМ=1,2; ЗПМ=1,2; ТЗ=1,2; ТЗМ=1,2"</t>
  </si>
  <si>
    <t xml:space="preserve">               Всего с учетом "Письмо ПАО "Газпром" №06/45-3080 от 05.10.2022 Индекс-дефлятор 2024 к 2025 ПЗ=1,048 (ОЗП=1,048; ЭМ=1,048; ЗПМ=1,048; МАТ=1,048; ТЗ=1,048; ТЗМ=1,048)"</t>
  </si>
  <si>
    <t xml:space="preserve">               Итого c накладными и см. прибылью</t>
  </si>
  <si>
    <t xml:space="preserve">          Итого</t>
  </si>
  <si>
    <t xml:space="preserve">     Итоги по Монтажным работам</t>
  </si>
  <si>
    <t xml:space="preserve">          Электротехнические установки на других объектах:</t>
  </si>
  <si>
    <t xml:space="preserve">          Оборудование сигнализации, централизации и блокировки на железнодорожном транспорте:</t>
  </si>
  <si>
    <t xml:space="preserve">          Оборудование связи (при составлении сметы необходимо задать вид работ: для городских сетей связи или междугородных линий связи):</t>
  </si>
  <si>
    <t>Материалы</t>
  </si>
  <si>
    <t xml:space="preserve">          Всего с учетом "Письмо ПАО "Газпром" №06/45-3080 от 05.10.2022 Индекс-дефлятор 2024 к 2025 ПЗ=1,048 (ОЗП=1,048; ЭМ=1,048; ЗПМ=1,048; МАТ=1,048; ТЗ=1,048; ТЗМ=1,048)"</t>
  </si>
  <si>
    <t xml:space="preserve">          Материалы:</t>
  </si>
  <si>
    <t xml:space="preserve">               Всего с учетом "Приказ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МАТ=2%)"</t>
  </si>
  <si>
    <t>Основные факторы, определяющие трудоемкость  разработки ПСД</t>
  </si>
  <si>
    <t>Кол-во баллов для частей проектной документации</t>
  </si>
  <si>
    <t>Примеч</t>
  </si>
  <si>
    <t>ОР</t>
  </si>
  <si>
    <t>ОО</t>
  </si>
  <si>
    <t>ИО</t>
  </si>
  <si>
    <t>ТО</t>
  </si>
  <si>
    <t>МО</t>
  </si>
  <si>
    <t>ПО</t>
  </si>
  <si>
    <t>Итого :</t>
  </si>
  <si>
    <t>Характер протекания управляемого технологического процесса во времени (Ф2):</t>
  </si>
  <si>
    <t xml:space="preserve">СБЦ АСУ </t>
  </si>
  <si>
    <t xml:space="preserve"> Непрерывный</t>
  </si>
  <si>
    <t xml:space="preserve"> Количество технологических операций, контролируемых или управляемых АСУТП (Ф5):</t>
  </si>
  <si>
    <t xml:space="preserve"> до 5</t>
  </si>
  <si>
    <t>Степень развитости информационных функций АСУТП (Ф6):</t>
  </si>
  <si>
    <t>I степень</t>
  </si>
  <si>
    <t xml:space="preserve"> Степень развитости управляющих функций АСУТП (Ф7):</t>
  </si>
  <si>
    <t>I   степень   -  одноконтурное автоматическое регулирование</t>
  </si>
  <si>
    <t xml:space="preserve"> Режим выполнения управляющих функций АСУТП (Ф8) :</t>
  </si>
  <si>
    <t>Автоматизированный диалоговый режим</t>
  </si>
  <si>
    <t xml:space="preserve"> Количество переменных, измеряемых , контролируемых и регистрируемых АСУТП(Ф9):</t>
  </si>
  <si>
    <t xml:space="preserve"> до 20</t>
  </si>
  <si>
    <t xml:space="preserve"> Количество управляющих воздействий (Ф10)</t>
  </si>
  <si>
    <t xml:space="preserve"> до 10</t>
  </si>
  <si>
    <t>Итого сумма баллов трудоемкости:</t>
  </si>
  <si>
    <t>Базовая цена двухстадийной разработки проектной документации (млн. руб.)</t>
  </si>
  <si>
    <t xml:space="preserve"> Табл. 5 </t>
  </si>
  <si>
    <t xml:space="preserve">Определение общего коэффициента ОКР: </t>
  </si>
  <si>
    <t>Основные положения         Табл. 1</t>
  </si>
  <si>
    <t>К13</t>
  </si>
  <si>
    <t>К15</t>
  </si>
  <si>
    <t>К инд=24,08</t>
  </si>
  <si>
    <r>
      <t>К</t>
    </r>
    <r>
      <rPr>
        <vertAlign val="subscript"/>
        <sz val="10"/>
        <color indexed="8"/>
        <rFont val="Times New Roman"/>
        <family val="1"/>
        <charset val="204"/>
      </rPr>
      <t xml:space="preserve"> пов </t>
    </r>
    <r>
      <rPr>
        <sz val="10"/>
        <color indexed="8"/>
        <rFont val="Times New Roman"/>
        <family val="1"/>
        <charset val="204"/>
      </rPr>
      <t>= 1 + (К13+К15</t>
    </r>
    <r>
      <rPr>
        <vertAlign val="subscript"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-2)</t>
    </r>
  </si>
  <si>
    <t>К деном. = 0,001</t>
  </si>
  <si>
    <r>
      <t>ОКР = К</t>
    </r>
    <r>
      <rPr>
        <vertAlign val="subscript"/>
        <sz val="10"/>
        <color indexed="8"/>
        <rFont val="Times New Roman"/>
        <family val="1"/>
        <charset val="204"/>
      </rPr>
      <t xml:space="preserve"> общ =</t>
    </r>
    <r>
      <rPr>
        <vertAlign val="subscript"/>
        <sz val="12"/>
        <color indexed="8"/>
        <rFont val="Times New Roman"/>
        <family val="1"/>
        <charset val="204"/>
      </rPr>
      <t>К пов *Кинд*К деном.</t>
    </r>
    <r>
      <rPr>
        <vertAlign val="subscript"/>
        <sz val="10"/>
        <color indexed="8"/>
        <rFont val="Times New Roman"/>
        <family val="1"/>
        <charset val="204"/>
      </rPr>
      <t xml:space="preserve">  </t>
    </r>
    <r>
      <rPr>
        <sz val="10"/>
        <color indexed="8"/>
        <rFont val="Times New Roman"/>
        <family val="1"/>
        <charset val="204"/>
      </rPr>
      <t/>
    </r>
  </si>
  <si>
    <t xml:space="preserve">Цена разработки проекта с учетом привязки проекта (табл1,п.1): </t>
  </si>
  <si>
    <t xml:space="preserve">ЦР = (ОР*0,2+ОО*0,2+ИО*0,1+ТО*0,2) *ОКР </t>
  </si>
  <si>
    <t>Итого стоимость (руб)</t>
  </si>
  <si>
    <t>"____" ________________ 2024 года</t>
  </si>
  <si>
    <t xml:space="preserve">на Счетчики_ГЭСН_2026, </t>
  </si>
  <si>
    <t>Средний разряд работы 3,9</t>
  </si>
  <si>
    <t>91.17.04-233-001</t>
  </si>
  <si>
    <t>Аппараты сварочные для ручной дуговой сварки, сварочный ток до 350 А</t>
  </si>
  <si>
    <t>01.7.02.09-0002-0001</t>
  </si>
  <si>
    <t>Шпагат бумажный, диаметр 2,5 мм</t>
  </si>
  <si>
    <t>01.7.06.05-0043-0001</t>
  </si>
  <si>
    <t>Лента хлопчатобумажная изоляционная, ширина 20 мм</t>
  </si>
  <si>
    <t>01.7.20.04-0005-0001</t>
  </si>
  <si>
    <t>Нитки швейные армированные</t>
  </si>
  <si>
    <t>07.2.07.04-0007-0001</t>
  </si>
  <si>
    <t>Конструкции стальные индивидуального изготовления из сортового проката</t>
  </si>
  <si>
    <t>Накладные расходы 97% ФОТ (от 4 521,93)</t>
  </si>
  <si>
    <t>Сметная прибыль 51% ФОТ (от 4 521,93)</t>
  </si>
  <si>
    <t>Средний разряд работы 4,2</t>
  </si>
  <si>
    <t>01.7.15.04-0011-0001</t>
  </si>
  <si>
    <t>Винты стальные с полукруглой головкой, длина 50 мм</t>
  </si>
  <si>
    <t>Накладные расходы 97% ФОТ (от 6 263,70)</t>
  </si>
  <si>
    <t>Сметная прибыль 51% ФОТ (от 6 263,70)</t>
  </si>
  <si>
    <t>ГЭСНм08-01-053-01
Приказ Минстроя России от 26.12.2019 №872/пр</t>
  </si>
  <si>
    <t>Трансформатор тока напряжением: до 10 кВ</t>
  </si>
  <si>
    <t>1-4-0</t>
  </si>
  <si>
    <t>Средний разряд работы 4,0</t>
  </si>
  <si>
    <t>91.06.03-058-001</t>
  </si>
  <si>
    <t>Лебедки электрические тяговым усилием 156,96 кН (16 т)</t>
  </si>
  <si>
    <t>Накладные расходы 97% ФОТ (от 34 167,99)</t>
  </si>
  <si>
    <t>Сметная прибыль 51% ФОТ (от 34 167,99)</t>
  </si>
  <si>
    <t>ГЭСНм10-06-068-15
Приказ Минстроя России от 26.12.2019 №872/пр</t>
  </si>
  <si>
    <t>Настройка простых сетевых трактов: конфигурация и настройка сетевых компонентов (мост, маршрутизатор, модем и т.п.)</t>
  </si>
  <si>
    <t>ГЭСНм20-01-043-11
Приказ Минстроя России от 26.12.2019 №872/пр</t>
  </si>
  <si>
    <t>Файл-сервер, устанавливаемый дополнительно</t>
  </si>
  <si>
    <t>01.7.06.03-0024-0001</t>
  </si>
  <si>
    <t>Лента полиэтиленовая с липким слоем, толщина 0,1 мм</t>
  </si>
  <si>
    <t>22.2.02.11-0032-0001</t>
  </si>
  <si>
    <t>Болты сборочные с гайками и шайбами, класс прочности 5.8</t>
  </si>
  <si>
    <t>01.7.07.29-0241-0001</t>
  </si>
  <si>
    <t>Хомуты (стяжки) атмосферостойкие из нейлона, цвет черный, размеры 370х4,8 мм</t>
  </si>
  <si>
    <t>20.2.01.05-0004-0001</t>
  </si>
  <si>
    <t>Гильзы кабельные медные 10 мм</t>
  </si>
  <si>
    <t>20.2.10.03-0001-0001</t>
  </si>
  <si>
    <t>Наконечники кабельные латунные, сечение жилы 2,5 мм2</t>
  </si>
  <si>
    <t>24.3.03.01-0000-0005</t>
  </si>
  <si>
    <t>Трубка термоусаживаемая из полиолефина EN-CGAT 12/4-0</t>
  </si>
  <si>
    <t>25.2.01.01-0016-0001</t>
  </si>
  <si>
    <t>Бирки маркировочные БМ полистироловые, размеры 50х25 мм</t>
  </si>
  <si>
    <t>Накладные расходы 95% ФОТ (от 4 178,83)</t>
  </si>
  <si>
    <t>Сметная прибыль 45% ФОТ (от 4 178,83)</t>
  </si>
  <si>
    <t>ГЭСНм20-01-044-01
Приказ Минстроя России от 26.12.2019 №872/пр</t>
  </si>
  <si>
    <t>Программируемый индустриальный контроллер: ПИК-10</t>
  </si>
  <si>
    <t>1-4-8</t>
  </si>
  <si>
    <t>Средний разряд работы 4,8</t>
  </si>
  <si>
    <t>01.7.11.06-0028-0001</t>
  </si>
  <si>
    <t>Флюс ФКДТ</t>
  </si>
  <si>
    <t>10.3.02.03-0003-0001</t>
  </si>
  <si>
    <t>Припои оловянно-свинцовые бессурьмянистые в чушках, марка ПОС40</t>
  </si>
  <si>
    <t>24.3.01.01-0000-0005</t>
  </si>
  <si>
    <t>Трубка изоляционная</t>
  </si>
  <si>
    <t>Накладные расходы 95% ФОТ (от 9 359,21)</t>
  </si>
  <si>
    <t>Сметная прибыль 45% ФОТ (от 9 359,21)</t>
  </si>
  <si>
    <t>91.18.01-007-001</t>
  </si>
  <si>
    <t>Компрессоры винтовые передвижные с двигателем внутреннего сгорания, давление до 0,7 МПа (7 атм), производительность до 5,4 м3/мин</t>
  </si>
  <si>
    <t>01.7.11.07-0000-0398</t>
  </si>
  <si>
    <t xml:space="preserve">Электроды сварочные S-7016.H ф 4,0 мм, пачка 5 кг (тип Э42А, пост+перем. ток, основной), </t>
  </si>
  <si>
    <t>Накладные расходы 97% ФОТ (от 1 344,55)</t>
  </si>
  <si>
    <t>Сметная прибыль 51% ФОТ (от 1 344,55)</t>
  </si>
  <si>
    <t>ГЭСНм08-02-146-02
Приказ Минстроя России от 26.12.2019 №872/пр</t>
  </si>
  <si>
    <t>Кабель до 35 кВ с креплением накладными скобами, масса 1 м кабеля: до 1 кг</t>
  </si>
  <si>
    <t>Средний разряд работы 3,8</t>
  </si>
  <si>
    <t>91.06.01-003-001</t>
  </si>
  <si>
    <t>Домкраты гидравлические, грузоподъемность 63-100 т</t>
  </si>
  <si>
    <t>91.06.03-061-001</t>
  </si>
  <si>
    <t>Лебедки электрические тяговым усилием до 12,26 кН (1,25 т)</t>
  </si>
  <si>
    <t>91.06.09-001-001</t>
  </si>
  <si>
    <t>Подъемники телескопические самоходные, рабочая высота 26 м, грузоподъемность 250 кг</t>
  </si>
  <si>
    <t>01.7.06.07-0002-0001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</si>
  <si>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</si>
  <si>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</si>
  <si>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10.3.02.03-0002-0001</t>
  </si>
  <si>
    <t>Припои оловянно-свинцовые бессурьмянистые в чушках, марка ПОС30</t>
  </si>
  <si>
    <t>14.4.03.03-0002-0001</t>
  </si>
  <si>
    <t>Лак битумный БТ-123</t>
  </si>
  <si>
    <t>Накладные расходы 97% ФОТ (от 19 953,43)</t>
  </si>
  <si>
    <t>Сметная прибыль 51% ФОТ (от 19 953,43)</t>
  </si>
  <si>
    <t xml:space="preserve">     Электротехнические установки на других объектах:</t>
  </si>
  <si>
    <t xml:space="preserve">          Всего с учетом "Приказ от 07.07.2022 № 557/пр прил.8 табл.2 п.1.1 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отсутствуют загромождающие помещение предметы ОЗП=1,2; ЭМ=1,2; ЗПМ=1,2; ТЗ=1,2; ТЗМ=1,2"</t>
  </si>
  <si>
    <t xml:space="preserve">          Всего с учетом "Письмо ПАО "Газпром" №06/45-3080 от 05.10.2022 Индекс-дефлятор 2023 к 2024 ПЗ=1,053 (ОЗП=1,053; ЭМ=1,053; ЗПМ=1,053; МАТ=1,053; ТЗ=1,053)"</t>
  </si>
  <si>
    <t xml:space="preserve">          Всего с учетом "Прогнозный индекс-дефлятор 2025 к 2026 ПЗ=1,048 (ОЗП=1,048; ЭМ=1,048; ЗПМ=1,048; МАТ=1,048; ТЗ=1,048; ТЗМ=1,048)"</t>
  </si>
  <si>
    <t xml:space="preserve">          Накладные расходы 97% ФОТ (от 66 251,58)</t>
  </si>
  <si>
    <t xml:space="preserve">          Сметная прибыль 51% ФОТ (от 66 251,58)</t>
  </si>
  <si>
    <t xml:space="preserve">          Итого c накладными и см. прибылью</t>
  </si>
  <si>
    <t xml:space="preserve">     Оборудование связи (при составлении сметы необходимо задать вид работ: для городских сетей связи или междугородных линий связи):</t>
  </si>
  <si>
    <t xml:space="preserve">     Оборудование сигнализации, централизации и блокировки на железнодорожном транспорте:</t>
  </si>
  <si>
    <t xml:space="preserve">          Накладные расходы 95% ФОТ (от 13 538,02)</t>
  </si>
  <si>
    <t xml:space="preserve">          Сметная прибыль 45% ФОТ (от 13 538,02)</t>
  </si>
  <si>
    <t>Счетчик электрической энергии статический ТЕ2000.05.00.12 ЭН</t>
  </si>
  <si>
    <t>Счетчик электрической энергии статический ТЕ2000.22.00.12 ЭН</t>
  </si>
  <si>
    <t>Трансформаторы тока 0,66 кВ 
ТОП-0,66/ТШП-0,66</t>
  </si>
  <si>
    <t>Контроллер с установленной ОС и ПО Сикон С50</t>
  </si>
  <si>
    <t>Модем GSM TELEOFIS WRX768-R4 в коплекте с антенной и блоком питания 12В/2А/24Вт</t>
  </si>
  <si>
    <t>Преобразователь последовательных интерфейсов Лантан CS-3101</t>
  </si>
  <si>
    <t>Ноутбук i5 1.6 GHz, 8192 Mb, 15.6", 256 Gb, Intel UHD с установленной ОС и пакетом офисных программ Aquarius NS685U</t>
  </si>
  <si>
    <t>4-портовый промышленный коммуникационный сервер RS485 CS-3104 с комплектом креплений на DIN-рейку USR-Railclip</t>
  </si>
  <si>
    <t>Устройство сопряжения оптическое ТЕ001</t>
  </si>
  <si>
    <t>Щит с монтажной панелью 600х500х200 мм IP65 серия ST</t>
  </si>
  <si>
    <t>Ввод кабельный пластик V0 UL94 IP65 + 130 - 40, 35 отверстий R5HTC35</t>
  </si>
  <si>
    <t>Коробка испытательная переходная ЛИМГ</t>
  </si>
  <si>
    <t>Кабель силовой медный, в изоляции и оболочке из негорючего поливинилхлоридного платика ВВГнг(А) 1х2,5</t>
  </si>
  <si>
    <t>Выключатель автоматический модульный трехполюсный, 25А OptiDin BM63-3D25-УХЛЗ</t>
  </si>
  <si>
    <t xml:space="preserve">               Всего с учетом "Письмо ПАО "Газпром" №06/45-3080 от 05.10.2022 Индекс-дефлятор 2023 к 2024 ПЗ=1,053 (ОЗП=1,053; ЭМ=1,053; ЗПМ=1,053; МАТ=1,053; ТЗ=1,053)"</t>
  </si>
  <si>
    <t xml:space="preserve">               Всего с учетом "Прогнозный индекс-дефлятор 2025 к 2026 ПЗ=1,048 (ОЗП=1,048; ЭМ=1,048; ЗПМ=1,048; МАТ=1,048; ТЗ=1,048; ТЗМ=1,048)"</t>
  </si>
  <si>
    <t xml:space="preserve">               Накладные расходы 97% ФОТ (от 66 251,58)</t>
  </si>
  <si>
    <t xml:space="preserve">               Сметная прибыль 51% ФОТ (от 66 251,58)</t>
  </si>
  <si>
    <t xml:space="preserve">               Накладные расходы 95% ФОТ (от 13 538,02)</t>
  </si>
  <si>
    <t xml:space="preserve">               Сметная прибыль 45% ФОТ (от 13 538,02)</t>
  </si>
  <si>
    <t>напряжением: до 10 кВ</t>
  </si>
  <si>
    <t>Составлен в текущих ценах на 2024 год</t>
  </si>
  <si>
    <t>ЛОКАЛЬНЫЙ РЕСУРСНЫЙ СМЕТНЫЙ РАСЧЕТ № 1</t>
  </si>
  <si>
    <t>на Создание «Интеллектуальной системы учета электроэнергии Центрального филиала ООО «Газпром энерго» в Тульской области»</t>
  </si>
  <si>
    <t xml:space="preserve">   оборудования</t>
  </si>
  <si>
    <t>Составлен(а) в прогнозных ценах по состоянию на 2026 год</t>
  </si>
  <si>
    <t xml:space="preserve">      Приказ от 07.07.2022 № 557/пр прил.8 табл.2 п.1.1 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отсутствуют загромождающие помещение предметы ОЗП=1,2; ЭМ=1,2; ЗПМ=1,2; ТЗ=1,2; ТЗМ=1,2  (Поз. 1-3, 5-6, 4)</t>
  </si>
  <si>
    <t xml:space="preserve">      Письмо ПАО "Газпром" №06/45-3080 от 05.10.2022 Индекс-дефлятор 2023 к 2024 ПЗ=1,053 (ОЗП=1,053; ЭМ=1,053; ЗПМ=1,053; МАТ=1,053; ТЗ=1,053)  (Поз. 1-3, 5-6, 4)</t>
  </si>
  <si>
    <t xml:space="preserve">      Письмо ПАО "Газпром" №06/45-3080 от 05.10.2022 Индекс-дефлятор 2024 к 2025 ПЗ=1,048 (ОЗП=1,048; ЭМ=1,048; ЗПМ=1,048; МАТ=1,048; ТЗ=1,048; ТЗМ=1,048)  (Поз. 1-3, 5-6, 4)</t>
  </si>
  <si>
    <t xml:space="preserve">      Прогнозный индекс-дефлятор 2025 к 2026 ПЗ=1,048 (ОЗП=1,048; ЭМ=1,048; ЗПМ=1,048; МАТ=1,048; ТЗ=1,048; ТЗМ=1,048)  (Поз. 1-3, 5-6, 4)</t>
  </si>
  <si>
    <t xml:space="preserve">      97% ФОТ (от 66251,58) (Поз. 1-3, 5-6)</t>
  </si>
  <si>
    <t xml:space="preserve">      51% ФОТ (от 66251,58) (Поз. 1-3, 5-6)</t>
  </si>
  <si>
    <t xml:space="preserve">          Итого Поз. 1-3, 5-6</t>
  </si>
  <si>
    <t xml:space="preserve">          Итого Поз. 4</t>
  </si>
  <si>
    <t>7
О</t>
  </si>
  <si>
    <t>Оборудование</t>
  </si>
  <si>
    <t>8
О</t>
  </si>
  <si>
    <t>9
О</t>
  </si>
  <si>
    <t>10
О</t>
  </si>
  <si>
    <t xml:space="preserve">      Письмо ПАО "Газпром" №06/45-3080 от 05.10.2022 Индекс-дефлятор 2023 к 2024 ПЗ=1,053 (ОЗП=1,053; ЭМ=1,053; ЗПМ=1,053; МАТ=1,053; ТЗ=1,053)  (Поз. 11-15, 7-10)</t>
  </si>
  <si>
    <t xml:space="preserve">      Письмо ПАО "Газпром" №06/45-3080 от 05.10.2022 Индекс-дефлятор 2024 к 2025 ПЗ=1,048 (ОЗП=1,048; ЭМ=1,048; ЗПМ=1,048; МАТ=1,048; ТЗ=1,048; ТЗМ=1,048)  (Поз. 11-15, 7-10)</t>
  </si>
  <si>
    <t xml:space="preserve">      Прогнозный индекс-дефлятор 2025 к 2026 ПЗ=1,048 (ОЗП=1,048; ЭМ=1,048; ЗПМ=1,048; МАТ=1,048; ТЗ=1,048; ТЗМ=1,048)  (Поз. 11-15, 7-10)</t>
  </si>
  <si>
    <t xml:space="preserve">      Приказ от 04.08.2020 № 421/пр п.92а Заготовительно-складские расходы для материальных ресурсов (за исключением металлических конструкций) - 2% ПЗ=2% (ОЗП=2%; ЭМ=2%; МАТ=2%)  (Поз. 11-15)</t>
  </si>
  <si>
    <t xml:space="preserve">               Итого Поз. 11-15</t>
  </si>
  <si>
    <t xml:space="preserve">     Итоги по Оборудованию</t>
  </si>
  <si>
    <t xml:space="preserve">          Оборудование:</t>
  </si>
  <si>
    <t xml:space="preserve">               Итого Поз. 7-10</t>
  </si>
  <si>
    <t xml:space="preserve">            Оборудование</t>
  </si>
  <si>
    <t xml:space="preserve">      Письмо ПАО "Газпром" №06/45-3080 от 05.10.2022 Индекс-дефлятор 2023 к 2024 ПЗ=1,053 (ОЗП=1,053; ЭМ=1,053; ЗПМ=1,053; МАТ=1,053; ТЗ=1,053)  (Поз. 11-15, 1-3, 5-6, 4, 7-10)</t>
  </si>
  <si>
    <t xml:space="preserve">      Письмо ПАО "Газпром" №06/45-3080 от 05.10.2022 Индекс-дефлятор 2024 к 2025 ПЗ=1,048 (ОЗП=1,048; ЭМ=1,048; ЗПМ=1,048; МАТ=1,048; ТЗ=1,048; ТЗМ=1,048)  (Поз. 11-15, 1-3, 5-6, 4, 7-10)</t>
  </si>
  <si>
    <t xml:space="preserve">      Прогнозный индекс-дефлятор 2025 к 2026 ПЗ=1,048 (ОЗП=1,048; ЭМ=1,048; ЗПМ=1,048; МАТ=1,048; ТЗ=1,048; ТЗМ=1,048)  (Поз. 11-15, 1-3, 5-6, 4, 7-10)</t>
  </si>
  <si>
    <t xml:space="preserve">               Итого Поз. 1-3, 5-6</t>
  </si>
  <si>
    <t xml:space="preserve">               Итого Поз. 4</t>
  </si>
  <si>
    <t xml:space="preserve">Составил:  ____________________________ </t>
  </si>
  <si>
    <t>[должность, подпись (инициалы, фамилия)]</t>
  </si>
  <si>
    <t xml:space="preserve">Проверил:  ____________________________ </t>
  </si>
  <si>
    <t xml:space="preserve">Заказчик:  ____________________________ </t>
  </si>
  <si>
    <t xml:space="preserve">Подрядчик:  ____________________________ </t>
  </si>
  <si>
    <t xml:space="preserve">Инвестор:  ____________________________ </t>
  </si>
  <si>
    <t xml:space="preserve">Сдал:  ____________________________ </t>
  </si>
  <si>
    <t xml:space="preserve">Принял:  ____________________________ </t>
  </si>
  <si>
    <t>ЛОКАЛЬНЫЙ РЕСУРСНЫЙ СМЕТНЫЙ РАСЧЕТ № 2</t>
  </si>
  <si>
    <t>на монтаж УСПД</t>
  </si>
  <si>
    <t xml:space="preserve">на УСПД, </t>
  </si>
  <si>
    <t>Составлен(а) в текущих ценах по состоянию на 2026 год</t>
  </si>
  <si>
    <t xml:space="preserve">      Приказ от 07.07.2022 № 557/пр прил.8 табл.2 п.1.1 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отсутствуют загромождающие помещение предметы ОЗП=1,2; ЭМ=1,2; ЗПМ=1,2; ТЗ=1,2; ТЗМ=1,2  (Поз. 1-3)</t>
  </si>
  <si>
    <t xml:space="preserve">      Письмо ПАО "Газпром" №06/45-3080 от 05.10.2022 Индекс-дефлятор 2023 к 2024 ПЗ=1,053 (ОЗП=1,053; ЭМ=1,053; ЗПМ=1,053; МАТ=1,053; ТЗ=1,053)  (Поз. 1-3)</t>
  </si>
  <si>
    <t xml:space="preserve">      Письмо ПАО "Газпром" №06/45-3080 от 05.10.2022 Индекс-дефлятор 2024 к 2025 ПЗ=1,048 (ОЗП=1,048; ЭМ=1,048; ЗПМ=1,048; МАТ=1,048; ТЗ=1,048; ТЗМ=1,048)  (Поз. 1-3)</t>
  </si>
  <si>
    <t xml:space="preserve">      Прогнозный индекс-дефлятор 2025 к 2026 ПЗ=1,048 (ОЗП=1,048; ЭМ=1,048; ЗПМ=1,048; МАТ=1,048; ТЗ=1,048; ТЗМ=1,048)  (Поз. 1-3)</t>
  </si>
  <si>
    <t xml:space="preserve">      95% ФОТ (от 13538,02) (Поз. 1-2)</t>
  </si>
  <si>
    <t xml:space="preserve">      45% ФОТ (от 13538,02) (Поз. 1-2)</t>
  </si>
  <si>
    <t xml:space="preserve">          Итого Поз. 1-2</t>
  </si>
  <si>
    <t xml:space="preserve">          Итого Поз. 3</t>
  </si>
  <si>
    <t>4
О</t>
  </si>
  <si>
    <t>5
О</t>
  </si>
  <si>
    <t>6
О</t>
  </si>
  <si>
    <t xml:space="preserve">      Письмо ПАО "Газпром" №06/45-3080 от 05.10.2022 Индекс-дефлятор 2023 к 2024 ПЗ=1,053 (ОЗП=1,053; ЭМ=1,053; ЗПМ=1,053; МАТ=1,053; ТЗ=1,053)  (Поз. 4-8)</t>
  </si>
  <si>
    <t xml:space="preserve">      Письмо ПАО "Газпром" №06/45-3080 от 05.10.2022 Индекс-дефлятор 2024 к 2025 ПЗ=1,048 (ОЗП=1,048; ЭМ=1,048; ЗПМ=1,048; МАТ=1,048; ТЗ=1,048; ТЗМ=1,048)  (Поз. 4-8)</t>
  </si>
  <si>
    <t xml:space="preserve">      Прогнозный индекс-дефлятор 2025 к 2026 ПЗ=1,048 (ОЗП=1,048; ЭМ=1,048; ЗПМ=1,048; МАТ=1,048; ТЗ=1,048; ТЗМ=1,048)  (Поз. 4-8)</t>
  </si>
  <si>
    <t xml:space="preserve">     Оборудование:</t>
  </si>
  <si>
    <t xml:space="preserve">          Итого Поз. 4-8</t>
  </si>
  <si>
    <t xml:space="preserve">      Письмо ПАО "Газпром" №06/45-3080 от 05.10.2022 Индекс-дефлятор 2023 к 2024 ПЗ=1,053 (ОЗП=1,053; ЭМ=1,053; ЗПМ=1,053; МАТ=1,053; ТЗ=1,053)  (Поз. 1-8)</t>
  </si>
  <si>
    <t xml:space="preserve">      Письмо ПАО "Газпром" №06/45-3080 от 05.10.2022 Индекс-дефлятор 2024 к 2025 ПЗ=1,048 (ОЗП=1,048; ЭМ=1,048; ЗПМ=1,048; МАТ=1,048; ТЗ=1,048; ТЗМ=1,048)  (Поз. 1-8)</t>
  </si>
  <si>
    <t xml:space="preserve">      Прогнозный индекс-дефлятор 2025 к 2026 ПЗ=1,048 (ОЗП=1,048; ЭМ=1,048; ЗПМ=1,048; МАТ=1,048; ТЗ=1,048; ТЗМ=1,048)  (Поз. 1-8)</t>
  </si>
  <si>
    <t xml:space="preserve">               Итого Поз. 1-2</t>
  </si>
  <si>
    <t xml:space="preserve">               Итого Поз. 3</t>
  </si>
  <si>
    <t xml:space="preserve">               Итого Поз. 4-8</t>
  </si>
  <si>
    <t>Локальный сметный расчет №3</t>
  </si>
  <si>
    <r>
      <t xml:space="preserve">Создание  проекта  АИИСКУЭ
</t>
    </r>
    <r>
      <rPr>
        <sz val="10"/>
        <color indexed="8"/>
        <rFont val="Times New Roman"/>
        <family val="1"/>
        <charset val="204"/>
      </rPr>
      <t>Расчет выполнен с использованием СПРАВОЧНИКА БАЗОВЫХ ЦЕН НА РАЗРАБОТКУ ТЕХНИЧЕСКОЙ ДОКУМЕНТАЦИИ НА АВТОМАТИЗИРОВАННЫЕ СИСТЕМЫ УПРАВЛЕНИЯ
ТЕХНОЛОГИЧЕСКИМИ ПРОЦЕССАМИ (АСУТП)</t>
    </r>
  </si>
  <si>
    <t>Составлен(а) в текущих ценах по состоянию на 2025 год</t>
  </si>
  <si>
    <t>Табл.4 п.1.1</t>
  </si>
  <si>
    <t>Табл.4 п.2.1</t>
  </si>
  <si>
    <t>Табл.4 п.3.1</t>
  </si>
  <si>
    <t>Табл.4 п.4.1</t>
  </si>
  <si>
    <t>Табл.4 п.5.3</t>
  </si>
  <si>
    <t>Табл.4 п.6.1</t>
  </si>
  <si>
    <t>Табл.4 п.7.2</t>
  </si>
  <si>
    <t>Индекс на 1 кв. 2024 г. по письму Минрегиона № 14617-ИФ/09 от 15.03.2024 г.   К инд= 7,66</t>
  </si>
  <si>
    <t>Составил___________________________</t>
  </si>
  <si>
    <t>СВОДНЫЙ СМЕТНЫЙ РАСЧЕТ СТОИМОСТИ</t>
  </si>
  <si>
    <t>Создание «Интеллектуальной система учета электроэнергии Центрального филиала ООО «Газпром энерго» в Тульской области»</t>
  </si>
  <si>
    <t>(наименование проекта)</t>
  </si>
  <si>
    <t>Составлен(а) в прогнозных ценах по состоянию на 2026 г.</t>
  </si>
  <si>
    <t>Общая сметная стоимость, тыс.руб.</t>
  </si>
  <si>
    <t>строитель-
ных работ</t>
  </si>
  <si>
    <t>прочих</t>
  </si>
  <si>
    <t>Глава 2. Основные объекты строительства</t>
  </si>
  <si>
    <t>Локальный сметный расчет №1</t>
  </si>
  <si>
    <t>Локальный сметный расчет №2</t>
  </si>
  <si>
    <t>Монтаж УСПД</t>
  </si>
  <si>
    <t>Итого по Главе 2. "Основные объекты строительства"</t>
  </si>
  <si>
    <t>Глава 9. Прочие работы и затраты</t>
  </si>
  <si>
    <t>ГСН 81-05-02-2007</t>
  </si>
  <si>
    <t>Зимнее удорожание 1,9%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</si>
  <si>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</si>
  <si>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</si>
  <si>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</si>
  <si>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 - 1,5%</t>
  </si>
  <si>
    <t>Итого по Главе 10. "Содержание службы заказчика. Строительный контроль"</t>
  </si>
  <si>
    <t>Итого по Главам 1-10</t>
  </si>
  <si>
    <t>Глава 12. Проектные и изыскательские работы</t>
  </si>
  <si>
    <t xml:space="preserve">Создание  проекта  АИИСКУЭ 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</si>
  <si>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</si>
  <si>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</si>
  <si>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</si>
  <si>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Приказ Минстроя России от 04.08.2020 N 421/пр</t>
  </si>
  <si>
    <t>Непредвиденные работы и затраты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</si>
  <si>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</si>
  <si>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</si>
  <si>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</si>
  <si>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 xml:space="preserve">Налоговой кодекс РФ </t>
  </si>
  <si>
    <t>НДС - 20%</t>
  </si>
  <si>
    <t>Итого "Налоги и обязательные платежи"</t>
  </si>
  <si>
    <t>Итого по сводному расчету</t>
  </si>
  <si>
    <t>возврат материалов</t>
  </si>
  <si>
    <t>Расчет ООО "Газпром энерго"</t>
  </si>
  <si>
    <t>Составлен в прогнозных ценах на 2026 г.</t>
  </si>
  <si>
    <t>Итого, сметная стоимость в прогнозном уровне цен на 2026 г.</t>
  </si>
  <si>
    <t>Справочно. Итого, сметная стоимость в прогнозном уровне цен на 2025 г.</t>
  </si>
  <si>
    <t>Справочно. Итого, сметная стоимость в прогнозном уровне цен на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</si>
</sst>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"/>
    <numFmt numFmtId="165" formatCode="#,##0.00000"/>
    <numFmt numFmtId="166" formatCode="0.0"/>
    <numFmt numFmtId="167" formatCode="0.0000"/>
    <numFmt numFmtId="168" formatCode="0.000"/>
    <numFmt numFmtId="169" formatCode="#,##0.000"/>
  </numFmts>
  <fonts count="47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vertAlign val="subscript"/>
      <sz val="10"/>
      <color indexed="8"/>
      <name val="Times New Roman"/>
      <family val="1"/>
      <charset val="204"/>
    </font>
    <font>
      <vertAlign val="subscript"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8"/>
      <color rgb="FF000000"/>
      <name val="Arial"/>
      <charset val="204"/>
    </font>
    <font>
      <sz val="10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sz val="9"/>
      <color rgb="FF000000"/>
      <name val="Arial"/>
      <charset val="204"/>
    </font>
    <font>
      <sz val="9"/>
      <name val="Arial"/>
      <charset val="204"/>
    </font>
    <font>
      <b/>
      <sz val="10"/>
      <color rgb="FF000000"/>
      <name val="Arial"/>
      <charset val="204"/>
    </font>
    <font>
      <i/>
      <sz val="8"/>
      <color rgb="FF000000"/>
      <name val="Arial"/>
      <charset val="204"/>
    </font>
    <font>
      <sz val="10"/>
      <color rgb="FF000000"/>
      <name val="Calibri"/>
      <charset val="204"/>
    </font>
    <font>
      <sz val="11"/>
      <color rgb="FF000000"/>
      <name val="Calibri"/>
      <charset val="204"/>
    </font>
    <font>
      <sz val="11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3" fillId="0" borderId="0"/>
    <xf numFmtId="0" fontId="12" fillId="0" borderId="0" applyFill="0" applyProtection="0"/>
    <xf numFmtId="0" fontId="11" fillId="0" borderId="0">
      <alignment horizontal="center"/>
    </xf>
    <xf numFmtId="0" fontId="12" fillId="0" borderId="0"/>
    <xf numFmtId="0" fontId="12" fillId="0" borderId="0"/>
    <xf numFmtId="0" fontId="12" fillId="0" borderId="0"/>
    <xf numFmtId="0" fontId="12" fillId="0" borderId="0">
      <alignment vertical="top"/>
    </xf>
    <xf numFmtId="0" fontId="13" fillId="0" borderId="9">
      <alignment horizontal="center"/>
    </xf>
    <xf numFmtId="0" fontId="13" fillId="0" borderId="0">
      <alignment horizontal="right" vertical="top" wrapText="1"/>
    </xf>
    <xf numFmtId="0" fontId="11" fillId="0" borderId="0">
      <alignment horizontal="left" vertical="top"/>
    </xf>
    <xf numFmtId="0" fontId="12" fillId="0" borderId="0" applyFill="0" applyProtection="0"/>
    <xf numFmtId="0" fontId="2" fillId="0" borderId="0"/>
    <xf numFmtId="0" fontId="39" fillId="0" borderId="0"/>
    <xf numFmtId="0" fontId="1" fillId="0" borderId="0"/>
  </cellStyleXfs>
  <cellXfs count="296">
    <xf numFmtId="0" fontId="0" fillId="0" borderId="0" xfId="0"/>
    <xf numFmtId="0" fontId="5" fillId="0" borderId="0" xfId="1" applyFont="1" applyAlignment="1">
      <alignment horizontal="right" vertical="top"/>
    </xf>
    <xf numFmtId="0" fontId="6" fillId="0" borderId="0" xfId="1" applyFont="1" applyAlignment="1">
      <alignment horizontal="left" vertical="center"/>
    </xf>
    <xf numFmtId="0" fontId="6" fillId="0" borderId="0" xfId="0" applyFont="1"/>
    <xf numFmtId="0" fontId="6" fillId="0" borderId="8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left" vertical="center" wrapText="1"/>
    </xf>
    <xf numFmtId="0" fontId="9" fillId="0" borderId="0" xfId="0" applyFont="1"/>
    <xf numFmtId="0" fontId="5" fillId="0" borderId="0" xfId="1" applyFont="1" applyAlignment="1">
      <alignment horizontal="left" vertical="top"/>
    </xf>
    <xf numFmtId="0" fontId="6" fillId="0" borderId="0" xfId="1" applyFont="1" applyAlignment="1">
      <alignment horizontal="center" vertical="center"/>
    </xf>
    <xf numFmtId="0" fontId="6" fillId="0" borderId="5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0" xfId="1" applyFont="1" applyAlignment="1">
      <alignment vertical="top"/>
    </xf>
    <xf numFmtId="0" fontId="6" fillId="0" borderId="9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4" fillId="0" borderId="9" xfId="0" applyFont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1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9" xfId="0" applyFont="1" applyBorder="1" applyAlignment="1">
      <alignment horizontal="center"/>
    </xf>
    <xf numFmtId="0" fontId="5" fillId="0" borderId="9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7" xfId="1" applyFont="1" applyBorder="1" applyAlignment="1">
      <alignment horizontal="left" vertical="center" wrapText="1"/>
    </xf>
    <xf numFmtId="0" fontId="5" fillId="0" borderId="0" xfId="1" applyFont="1" applyFill="1" applyAlignment="1">
      <alignment horizontal="right" vertical="top"/>
    </xf>
    <xf numFmtId="0" fontId="6" fillId="0" borderId="0" xfId="0" applyFont="1" applyFill="1"/>
    <xf numFmtId="0" fontId="6" fillId="0" borderId="0" xfId="1" applyFont="1" applyFill="1" applyAlignment="1">
      <alignment horizontal="left" vertical="center"/>
    </xf>
    <xf numFmtId="0" fontId="6" fillId="0" borderId="3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Border="1"/>
    <xf numFmtId="0" fontId="6" fillId="0" borderId="0" xfId="0" applyFont="1" applyAlignment="1">
      <alignment vertical="top" wrapText="1"/>
    </xf>
    <xf numFmtId="0" fontId="6" fillId="0" borderId="0" xfId="0" applyFont="1" applyFill="1" applyAlignment="1">
      <alignment vertical="top" wrapText="1"/>
    </xf>
    <xf numFmtId="2" fontId="6" fillId="0" borderId="0" xfId="1" applyNumberFormat="1" applyFont="1" applyFill="1" applyAlignment="1">
      <alignment horizontal="left" vertical="center"/>
    </xf>
    <xf numFmtId="2" fontId="6" fillId="0" borderId="0" xfId="0" applyNumberFormat="1" applyFont="1" applyFill="1"/>
    <xf numFmtId="2" fontId="6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4" fontId="6" fillId="0" borderId="6" xfId="1" applyNumberFormat="1" applyFont="1" applyFill="1" applyBorder="1" applyAlignment="1">
      <alignment horizontal="center" vertical="center" wrapText="1"/>
    </xf>
    <xf numFmtId="4" fontId="6" fillId="0" borderId="9" xfId="1" applyNumberFormat="1" applyFont="1" applyFill="1" applyBorder="1" applyAlignment="1">
      <alignment horizontal="center" vertical="center" wrapText="1"/>
    </xf>
    <xf numFmtId="4" fontId="6" fillId="0" borderId="10" xfId="1" applyNumberFormat="1" applyFont="1" applyFill="1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left" vertical="center" wrapText="1"/>
    </xf>
    <xf numFmtId="4" fontId="6" fillId="0" borderId="8" xfId="1" applyNumberFormat="1" applyFont="1" applyBorder="1" applyAlignment="1">
      <alignment horizontal="right" vertical="center" wrapText="1"/>
    </xf>
    <xf numFmtId="4" fontId="6" fillId="0" borderId="2" xfId="1" applyNumberFormat="1" applyFont="1" applyFill="1" applyBorder="1" applyAlignment="1">
      <alignment horizontal="left" vertical="center" wrapText="1"/>
    </xf>
    <xf numFmtId="2" fontId="6" fillId="0" borderId="2" xfId="1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/>
    </xf>
    <xf numFmtId="0" fontId="6" fillId="0" borderId="0" xfId="1" applyFont="1" applyFill="1" applyBorder="1" applyAlignment="1">
      <alignment horizontal="left" vertical="center" wrapText="1"/>
    </xf>
    <xf numFmtId="164" fontId="6" fillId="0" borderId="0" xfId="1" applyNumberFormat="1" applyFont="1" applyFill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9" xfId="0" applyNumberFormat="1" applyFont="1" applyFill="1" applyBorder="1" applyAlignment="1">
      <alignment horizontal="left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left" vertical="center" wrapText="1"/>
    </xf>
    <xf numFmtId="165" fontId="11" fillId="0" borderId="9" xfId="0" applyNumberFormat="1" applyFont="1" applyFill="1" applyBorder="1" applyAlignment="1">
      <alignment horizontal="left" vertical="center"/>
    </xf>
    <xf numFmtId="0" fontId="11" fillId="0" borderId="9" xfId="1" applyFont="1" applyFill="1" applyBorder="1" applyAlignment="1">
      <alignment horizontal="left" vertical="center" wrapText="1"/>
    </xf>
    <xf numFmtId="164" fontId="11" fillId="0" borderId="9" xfId="1" applyNumberFormat="1" applyFont="1" applyFill="1" applyBorder="1" applyAlignment="1">
      <alignment horizontal="left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" fontId="6" fillId="0" borderId="7" xfId="1" applyNumberFormat="1" applyFont="1" applyFill="1" applyBorder="1" applyAlignment="1">
      <alignment horizontal="left" vertical="center" wrapText="1"/>
    </xf>
    <xf numFmtId="4" fontId="6" fillId="0" borderId="8" xfId="1" applyNumberFormat="1" applyFont="1" applyFill="1" applyBorder="1" applyAlignment="1">
      <alignment horizontal="right" vertical="center" wrapText="1"/>
    </xf>
    <xf numFmtId="1" fontId="11" fillId="0" borderId="9" xfId="0" applyNumberFormat="1" applyFont="1" applyFill="1" applyBorder="1" applyAlignment="1">
      <alignment horizontal="center" vertical="center"/>
    </xf>
    <xf numFmtId="1" fontId="11" fillId="0" borderId="9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4" fontId="6" fillId="0" borderId="11" xfId="1" applyNumberFormat="1" applyFont="1" applyFill="1" applyBorder="1" applyAlignment="1">
      <alignment horizontal="center" vertical="center" wrapText="1"/>
    </xf>
    <xf numFmtId="49" fontId="28" fillId="0" borderId="0" xfId="13" applyNumberFormat="1" applyFont="1" applyFill="1" applyBorder="1" applyAlignment="1" applyProtection="1"/>
    <xf numFmtId="49" fontId="29" fillId="0" borderId="0" xfId="13" applyNumberFormat="1" applyFont="1" applyFill="1" applyBorder="1" applyAlignment="1" applyProtection="1">
      <alignment horizontal="right"/>
    </xf>
    <xf numFmtId="0" fontId="39" fillId="0" borderId="0" xfId="13"/>
    <xf numFmtId="49" fontId="30" fillId="0" borderId="0" xfId="13" applyNumberFormat="1" applyFont="1" applyFill="1" applyBorder="1" applyAlignment="1" applyProtection="1">
      <alignment vertical="top"/>
    </xf>
    <xf numFmtId="49" fontId="28" fillId="0" borderId="0" xfId="13" applyNumberFormat="1" applyFont="1" applyFill="1" applyBorder="1" applyAlignment="1" applyProtection="1">
      <alignment vertical="top" wrapText="1"/>
    </xf>
    <xf numFmtId="0" fontId="28" fillId="0" borderId="0" xfId="13" applyNumberFormat="1" applyFont="1" applyFill="1" applyBorder="1" applyAlignment="1" applyProtection="1">
      <alignment wrapText="1"/>
    </xf>
    <xf numFmtId="49" fontId="28" fillId="0" borderId="14" xfId="13" applyNumberFormat="1" applyFont="1" applyFill="1" applyBorder="1" applyAlignment="1" applyProtection="1"/>
    <xf numFmtId="0" fontId="28" fillId="0" borderId="14" xfId="13" applyNumberFormat="1" applyFont="1" applyFill="1" applyBorder="1" applyAlignment="1" applyProtection="1"/>
    <xf numFmtId="49" fontId="28" fillId="0" borderId="14" xfId="13" applyNumberFormat="1" applyFont="1" applyFill="1" applyBorder="1" applyAlignment="1" applyProtection="1">
      <alignment wrapText="1"/>
    </xf>
    <xf numFmtId="49" fontId="28" fillId="0" borderId="14" xfId="13" applyNumberFormat="1" applyFont="1" applyFill="1" applyBorder="1" applyAlignment="1" applyProtection="1">
      <alignment horizontal="right"/>
    </xf>
    <xf numFmtId="49" fontId="29" fillId="0" borderId="0" xfId="13" applyNumberFormat="1" applyFont="1" applyFill="1" applyBorder="1" applyAlignment="1" applyProtection="1">
      <alignment vertical="top"/>
    </xf>
    <xf numFmtId="49" fontId="28" fillId="0" borderId="0" xfId="13" applyNumberFormat="1" applyFont="1" applyFill="1" applyBorder="1" applyAlignment="1" applyProtection="1">
      <alignment horizontal="right"/>
    </xf>
    <xf numFmtId="0" fontId="31" fillId="0" borderId="0" xfId="13" applyNumberFormat="1" applyFont="1" applyFill="1" applyBorder="1" applyAlignment="1" applyProtection="1">
      <alignment wrapText="1"/>
    </xf>
    <xf numFmtId="49" fontId="32" fillId="0" borderId="0" xfId="13" applyNumberFormat="1" applyFont="1" applyFill="1" applyBorder="1" applyAlignment="1" applyProtection="1">
      <alignment horizontal="center" vertical="top"/>
    </xf>
    <xf numFmtId="49" fontId="29" fillId="0" borderId="0" xfId="13" applyNumberFormat="1" applyFont="1" applyFill="1" applyBorder="1" applyAlignment="1" applyProtection="1"/>
    <xf numFmtId="49" fontId="29" fillId="0" borderId="0" xfId="13" applyNumberFormat="1" applyFont="1" applyFill="1" applyBorder="1" applyAlignment="1" applyProtection="1">
      <alignment wrapText="1"/>
    </xf>
    <xf numFmtId="0" fontId="29" fillId="0" borderId="0" xfId="13" applyNumberFormat="1" applyFont="1" applyFill="1" applyBorder="1" applyAlignment="1" applyProtection="1">
      <alignment wrapText="1"/>
    </xf>
    <xf numFmtId="0" fontId="29" fillId="0" borderId="0" xfId="13" applyNumberFormat="1" applyFont="1" applyFill="1" applyBorder="1" applyAlignment="1" applyProtection="1"/>
    <xf numFmtId="0" fontId="28" fillId="0" borderId="16" xfId="13" applyNumberFormat="1" applyFont="1" applyFill="1" applyBorder="1" applyAlignment="1" applyProtection="1"/>
    <xf numFmtId="0" fontId="29" fillId="0" borderId="16" xfId="13" applyNumberFormat="1" applyFont="1" applyFill="1" applyBorder="1" applyAlignment="1" applyProtection="1">
      <alignment horizontal="right"/>
    </xf>
    <xf numFmtId="0" fontId="29" fillId="0" borderId="0" xfId="13" applyNumberFormat="1" applyFont="1" applyFill="1" applyBorder="1" applyAlignment="1" applyProtection="1">
      <alignment horizontal="left"/>
    </xf>
    <xf numFmtId="0" fontId="29" fillId="0" borderId="0" xfId="13" applyNumberFormat="1" applyFont="1" applyFill="1" applyBorder="1" applyAlignment="1" applyProtection="1">
      <alignment vertical="center" wrapText="1"/>
    </xf>
    <xf numFmtId="0" fontId="29" fillId="0" borderId="0" xfId="13" applyNumberFormat="1" applyFont="1" applyFill="1" applyBorder="1" applyAlignment="1" applyProtection="1">
      <alignment horizontal="left" vertical="top"/>
    </xf>
    <xf numFmtId="4" fontId="29" fillId="0" borderId="16" xfId="13" applyNumberFormat="1" applyFont="1" applyFill="1" applyBorder="1" applyAlignment="1" applyProtection="1">
      <alignment horizontal="right"/>
    </xf>
    <xf numFmtId="2" fontId="29" fillId="0" borderId="0" xfId="13" applyNumberFormat="1" applyFont="1" applyFill="1" applyBorder="1" applyAlignment="1" applyProtection="1">
      <alignment horizontal="right"/>
    </xf>
    <xf numFmtId="4" fontId="29" fillId="0" borderId="15" xfId="13" applyNumberFormat="1" applyFont="1" applyFill="1" applyBorder="1" applyAlignment="1" applyProtection="1">
      <alignment horizontal="right"/>
    </xf>
    <xf numFmtId="49" fontId="29" fillId="0" borderId="14" xfId="13" applyNumberFormat="1" applyFont="1" applyFill="1" applyBorder="1" applyAlignment="1" applyProtection="1">
      <alignment horizontal="left" vertical="top"/>
    </xf>
    <xf numFmtId="49" fontId="29" fillId="0" borderId="14" xfId="13" applyNumberFormat="1" applyFont="1" applyFill="1" applyBorder="1" applyAlignment="1" applyProtection="1"/>
    <xf numFmtId="49" fontId="29" fillId="0" borderId="0" xfId="13" applyNumberFormat="1" applyFont="1" applyFill="1" applyBorder="1" applyAlignment="1" applyProtection="1">
      <alignment horizontal="center"/>
    </xf>
    <xf numFmtId="49" fontId="35" fillId="0" borderId="9" xfId="13" applyNumberFormat="1" applyFont="1" applyFill="1" applyBorder="1" applyAlignment="1" applyProtection="1">
      <alignment horizontal="center" vertical="center" wrapText="1"/>
    </xf>
    <xf numFmtId="49" fontId="34" fillId="0" borderId="9" xfId="13" applyNumberFormat="1" applyFont="1" applyFill="1" applyBorder="1" applyAlignment="1" applyProtection="1">
      <alignment horizontal="center" vertical="center"/>
    </xf>
    <xf numFmtId="0" fontId="36" fillId="0" borderId="0" xfId="13" applyNumberFormat="1" applyFont="1" applyFill="1" applyBorder="1" applyAlignment="1" applyProtection="1">
      <alignment wrapText="1"/>
    </xf>
    <xf numFmtId="49" fontId="30" fillId="0" borderId="9" xfId="13" applyNumberFormat="1" applyFont="1" applyFill="1" applyBorder="1" applyAlignment="1" applyProtection="1">
      <alignment horizontal="center" vertical="top" wrapText="1"/>
    </xf>
    <xf numFmtId="49" fontId="30" fillId="0" borderId="9" xfId="13" applyNumberFormat="1" applyFont="1" applyFill="1" applyBorder="1" applyAlignment="1" applyProtection="1">
      <alignment horizontal="left" vertical="top" wrapText="1"/>
    </xf>
    <xf numFmtId="0" fontId="30" fillId="0" borderId="9" xfId="13" applyNumberFormat="1" applyFont="1" applyFill="1" applyBorder="1" applyAlignment="1" applyProtection="1">
      <alignment horizontal="center" vertical="top" wrapText="1"/>
    </xf>
    <xf numFmtId="1" fontId="30" fillId="0" borderId="9" xfId="13" applyNumberFormat="1" applyFont="1" applyFill="1" applyBorder="1" applyAlignment="1" applyProtection="1">
      <alignment horizontal="center" vertical="top" wrapText="1"/>
    </xf>
    <xf numFmtId="4" fontId="30" fillId="0" borderId="9" xfId="13" applyNumberFormat="1" applyFont="1" applyFill="1" applyBorder="1" applyAlignment="1" applyProtection="1">
      <alignment horizontal="right" vertical="top" wrapText="1"/>
    </xf>
    <xf numFmtId="2" fontId="30" fillId="0" borderId="9" xfId="13" applyNumberFormat="1" applyFont="1" applyFill="1" applyBorder="1" applyAlignment="1" applyProtection="1">
      <alignment horizontal="right" vertical="top" wrapText="1"/>
    </xf>
    <xf numFmtId="0" fontId="30" fillId="0" borderId="9" xfId="13" applyNumberFormat="1" applyFont="1" applyFill="1" applyBorder="1" applyAlignment="1" applyProtection="1">
      <alignment horizontal="right" vertical="top" wrapText="1"/>
    </xf>
    <xf numFmtId="1" fontId="30" fillId="0" borderId="9" xfId="13" applyNumberFormat="1" applyFont="1" applyFill="1" applyBorder="1" applyAlignment="1" applyProtection="1">
      <alignment horizontal="right" vertical="top" wrapText="1"/>
    </xf>
    <xf numFmtId="0" fontId="30" fillId="0" borderId="0" xfId="13" applyNumberFormat="1" applyFont="1" applyFill="1" applyBorder="1" applyAlignment="1" applyProtection="1">
      <alignment wrapText="1"/>
    </xf>
    <xf numFmtId="49" fontId="28" fillId="0" borderId="19" xfId="13" applyNumberFormat="1" applyFont="1" applyFill="1" applyBorder="1" applyAlignment="1" applyProtection="1">
      <alignment vertical="top" wrapText="1"/>
    </xf>
    <xf numFmtId="49" fontId="28" fillId="0" borderId="16" xfId="13" applyNumberFormat="1" applyFont="1" applyFill="1" applyBorder="1" applyAlignment="1" applyProtection="1">
      <alignment vertical="top" wrapText="1"/>
    </xf>
    <xf numFmtId="49" fontId="28" fillId="0" borderId="18" xfId="13" applyNumberFormat="1" applyFont="1" applyFill="1" applyBorder="1" applyAlignment="1" applyProtection="1">
      <alignment vertical="top" wrapText="1"/>
    </xf>
    <xf numFmtId="49" fontId="29" fillId="0" borderId="19" xfId="13" applyNumberFormat="1" applyFont="1" applyFill="1" applyBorder="1" applyAlignment="1" applyProtection="1">
      <alignment horizontal="right" vertical="top" wrapText="1"/>
    </xf>
    <xf numFmtId="49" fontId="28" fillId="0" borderId="16" xfId="13" applyNumberFormat="1" applyFont="1" applyFill="1" applyBorder="1" applyAlignment="1" applyProtection="1">
      <alignment horizontal="right" vertical="top"/>
    </xf>
    <xf numFmtId="49" fontId="28" fillId="0" borderId="16" xfId="13" applyNumberFormat="1" applyFont="1" applyFill="1" applyBorder="1" applyAlignment="1" applyProtection="1">
      <alignment horizontal="center" vertical="top" wrapText="1"/>
    </xf>
    <xf numFmtId="2" fontId="28" fillId="0" borderId="16" xfId="13" applyNumberFormat="1" applyFont="1" applyFill="1" applyBorder="1" applyAlignment="1" applyProtection="1">
      <alignment horizontal="center" vertical="top" wrapText="1"/>
    </xf>
    <xf numFmtId="2" fontId="28" fillId="0" borderId="16" xfId="13" applyNumberFormat="1" applyFont="1" applyFill="1" applyBorder="1" applyAlignment="1" applyProtection="1">
      <alignment horizontal="right" vertical="top" wrapText="1"/>
    </xf>
    <xf numFmtId="4" fontId="28" fillId="0" borderId="16" xfId="13" applyNumberFormat="1" applyFont="1" applyFill="1" applyBorder="1" applyAlignment="1" applyProtection="1">
      <alignment horizontal="right" vertical="top" wrapText="1"/>
    </xf>
    <xf numFmtId="0" fontId="28" fillId="0" borderId="16" xfId="13" applyNumberFormat="1" applyFont="1" applyFill="1" applyBorder="1" applyAlignment="1" applyProtection="1">
      <alignment horizontal="right" vertical="top" wrapText="1"/>
    </xf>
    <xf numFmtId="0" fontId="37" fillId="0" borderId="16" xfId="13" applyNumberFormat="1" applyFont="1" applyFill="1" applyBorder="1" applyAlignment="1" applyProtection="1">
      <alignment horizontal="left" vertical="top" wrapText="1"/>
    </xf>
    <xf numFmtId="0" fontId="28" fillId="0" borderId="18" xfId="13" applyNumberFormat="1" applyFont="1" applyFill="1" applyBorder="1" applyAlignment="1" applyProtection="1">
      <alignment wrapText="1"/>
    </xf>
    <xf numFmtId="168" fontId="28" fillId="0" borderId="16" xfId="13" applyNumberFormat="1" applyFont="1" applyFill="1" applyBorder="1" applyAlignment="1" applyProtection="1">
      <alignment horizontal="center" vertical="top" wrapText="1"/>
    </xf>
    <xf numFmtId="164" fontId="28" fillId="0" borderId="16" xfId="13" applyNumberFormat="1" applyFont="1" applyFill="1" applyBorder="1" applyAlignment="1" applyProtection="1">
      <alignment horizontal="center" vertical="top" wrapText="1"/>
    </xf>
    <xf numFmtId="167" fontId="28" fillId="0" borderId="16" xfId="13" applyNumberFormat="1" applyFont="1" applyFill="1" applyBorder="1" applyAlignment="1" applyProtection="1">
      <alignment horizontal="center" vertical="top" wrapText="1"/>
    </xf>
    <xf numFmtId="166" fontId="28" fillId="0" borderId="16" xfId="13" applyNumberFormat="1" applyFont="1" applyFill="1" applyBorder="1" applyAlignment="1" applyProtection="1">
      <alignment horizontal="center" vertical="top" wrapText="1"/>
    </xf>
    <xf numFmtId="49" fontId="28" fillId="0" borderId="16" xfId="13" applyNumberFormat="1" applyFont="1" applyFill="1" applyBorder="1" applyAlignment="1" applyProtection="1">
      <alignment horizontal="center" vertical="top"/>
    </xf>
    <xf numFmtId="49" fontId="28" fillId="0" borderId="16" xfId="13" applyNumberFormat="1" applyFont="1" applyFill="1" applyBorder="1" applyAlignment="1" applyProtection="1"/>
    <xf numFmtId="4" fontId="28" fillId="0" borderId="16" xfId="13" applyNumberFormat="1" applyFont="1" applyFill="1" applyBorder="1" applyAlignment="1" applyProtection="1">
      <alignment horizontal="right" vertical="top"/>
    </xf>
    <xf numFmtId="0" fontId="28" fillId="0" borderId="18" xfId="13" applyNumberFormat="1" applyFont="1" applyFill="1" applyBorder="1" applyAlignment="1" applyProtection="1"/>
    <xf numFmtId="166" fontId="30" fillId="0" borderId="9" xfId="13" applyNumberFormat="1" applyFont="1" applyFill="1" applyBorder="1" applyAlignment="1" applyProtection="1">
      <alignment horizontal="right" vertical="top" wrapText="1"/>
    </xf>
    <xf numFmtId="1" fontId="28" fillId="0" borderId="16" xfId="13" applyNumberFormat="1" applyFont="1" applyFill="1" applyBorder="1" applyAlignment="1" applyProtection="1">
      <alignment horizontal="center" vertical="top" wrapText="1"/>
    </xf>
    <xf numFmtId="2" fontId="28" fillId="0" borderId="16" xfId="13" applyNumberFormat="1" applyFont="1" applyFill="1" applyBorder="1" applyAlignment="1" applyProtection="1">
      <alignment horizontal="right" vertical="top"/>
    </xf>
    <xf numFmtId="0" fontId="28" fillId="0" borderId="9" xfId="13" applyNumberFormat="1" applyFont="1" applyFill="1" applyBorder="1" applyAlignment="1" applyProtection="1">
      <alignment horizontal="right" vertical="top" wrapText="1"/>
    </xf>
    <xf numFmtId="4" fontId="28" fillId="0" borderId="9" xfId="13" applyNumberFormat="1" applyFont="1" applyFill="1" applyBorder="1" applyAlignment="1" applyProtection="1">
      <alignment horizontal="right" vertical="top" wrapText="1"/>
    </xf>
    <xf numFmtId="2" fontId="28" fillId="0" borderId="9" xfId="13" applyNumberFormat="1" applyFont="1" applyFill="1" applyBorder="1" applyAlignment="1" applyProtection="1">
      <alignment horizontal="right" vertical="top" wrapText="1"/>
    </xf>
    <xf numFmtId="168" fontId="28" fillId="0" borderId="9" xfId="13" applyNumberFormat="1" applyFont="1" applyFill="1" applyBorder="1" applyAlignment="1" applyProtection="1">
      <alignment horizontal="right" vertical="top" wrapText="1"/>
    </xf>
    <xf numFmtId="167" fontId="28" fillId="0" borderId="9" xfId="13" applyNumberFormat="1" applyFont="1" applyFill="1" applyBorder="1" applyAlignment="1" applyProtection="1">
      <alignment horizontal="right" vertical="top" wrapText="1"/>
    </xf>
    <xf numFmtId="166" fontId="28" fillId="0" borderId="9" xfId="13" applyNumberFormat="1" applyFont="1" applyFill="1" applyBorder="1" applyAlignment="1" applyProtection="1">
      <alignment horizontal="right" vertical="top" wrapText="1"/>
    </xf>
    <xf numFmtId="1" fontId="28" fillId="0" borderId="9" xfId="13" applyNumberFormat="1" applyFont="1" applyFill="1" applyBorder="1" applyAlignment="1" applyProtection="1">
      <alignment horizontal="right" vertical="top" wrapText="1"/>
    </xf>
    <xf numFmtId="0" fontId="30" fillId="0" borderId="0" xfId="13" applyNumberFormat="1" applyFont="1" applyFill="1" applyBorder="1" applyAlignment="1" applyProtection="1">
      <alignment horizontal="left"/>
    </xf>
    <xf numFmtId="0" fontId="30" fillId="0" borderId="0" xfId="13" applyNumberFormat="1" applyFont="1" applyFill="1" applyBorder="1" applyAlignment="1" applyProtection="1">
      <alignment horizontal="right" vertical="top"/>
    </xf>
    <xf numFmtId="0" fontId="28" fillId="0" borderId="0" xfId="13" applyNumberFormat="1" applyFont="1" applyFill="1" applyBorder="1" applyAlignment="1" applyProtection="1">
      <alignment horizontal="right"/>
    </xf>
    <xf numFmtId="0" fontId="38" fillId="0" borderId="0" xfId="13" applyNumberFormat="1" applyFont="1" applyFill="1" applyBorder="1" applyAlignment="1" applyProtection="1"/>
    <xf numFmtId="0" fontId="37" fillId="0" borderId="0" xfId="13" applyNumberFormat="1" applyFont="1" applyFill="1" applyBorder="1" applyAlignment="1" applyProtection="1"/>
    <xf numFmtId="49" fontId="29" fillId="0" borderId="0" xfId="13" applyNumberFormat="1" applyFont="1" applyFill="1" applyBorder="1" applyAlignment="1" applyProtection="1">
      <alignment horizontal="right" vertical="top"/>
    </xf>
    <xf numFmtId="0" fontId="28" fillId="0" borderId="0" xfId="13" applyNumberFormat="1" applyFont="1" applyFill="1" applyBorder="1" applyAlignment="1" applyProtection="1"/>
    <xf numFmtId="0" fontId="1" fillId="0" borderId="0" xfId="14"/>
    <xf numFmtId="0" fontId="1" fillId="0" borderId="0" xfId="14" applyAlignment="1">
      <alignment horizontal="center" vertical="center" wrapText="1"/>
    </xf>
    <xf numFmtId="0" fontId="15" fillId="0" borderId="9" xfId="14" applyFont="1" applyBorder="1" applyAlignment="1">
      <alignment horizontal="center" vertical="center" wrapText="1"/>
    </xf>
    <xf numFmtId="0" fontId="15" fillId="0" borderId="9" xfId="14" applyFont="1" applyBorder="1" applyAlignment="1">
      <alignment horizontal="center" vertical="center"/>
    </xf>
    <xf numFmtId="0" fontId="15" fillId="0" borderId="9" xfId="14" applyFont="1" applyBorder="1" applyAlignment="1">
      <alignment horizontal="center"/>
    </xf>
    <xf numFmtId="0" fontId="16" fillId="0" borderId="9" xfId="14" applyFont="1" applyBorder="1" applyAlignment="1">
      <alignment vertical="top" wrapText="1"/>
    </xf>
    <xf numFmtId="0" fontId="15" fillId="0" borderId="9" xfId="14" applyFont="1" applyBorder="1"/>
    <xf numFmtId="0" fontId="15" fillId="0" borderId="9" xfId="14" applyFont="1" applyBorder="1" applyAlignment="1">
      <alignment horizontal="left" vertical="center"/>
    </xf>
    <xf numFmtId="0" fontId="16" fillId="0" borderId="9" xfId="14" applyFont="1" applyBorder="1" applyAlignment="1">
      <alignment wrapText="1"/>
    </xf>
    <xf numFmtId="0" fontId="15" fillId="0" borderId="9" xfId="14" applyFont="1" applyBorder="1" applyAlignment="1">
      <alignment wrapText="1"/>
    </xf>
    <xf numFmtId="0" fontId="15" fillId="0" borderId="0" xfId="14" applyFont="1"/>
    <xf numFmtId="0" fontId="16" fillId="0" borderId="0" xfId="14" applyFont="1" applyBorder="1" applyAlignment="1">
      <alignment vertical="top" wrapText="1"/>
    </xf>
    <xf numFmtId="0" fontId="15" fillId="0" borderId="12" xfId="14" applyFont="1" applyBorder="1" applyAlignment="1">
      <alignment horizontal="center" vertical="center"/>
    </xf>
    <xf numFmtId="0" fontId="18" fillId="0" borderId="0" xfId="14" applyFont="1"/>
    <xf numFmtId="0" fontId="15" fillId="0" borderId="0" xfId="14" applyFont="1" applyBorder="1" applyAlignment="1">
      <alignment vertical="top" wrapText="1"/>
    </xf>
    <xf numFmtId="0" fontId="15" fillId="0" borderId="21" xfId="14" applyFont="1" applyBorder="1" applyAlignment="1">
      <alignment horizontal="center" vertical="center"/>
    </xf>
    <xf numFmtId="0" fontId="22" fillId="0" borderId="23" xfId="14" applyFont="1" applyBorder="1" applyAlignment="1">
      <alignment wrapText="1"/>
    </xf>
    <xf numFmtId="0" fontId="23" fillId="0" borderId="12" xfId="14" applyFont="1" applyBorder="1" applyAlignment="1">
      <alignment wrapText="1"/>
    </xf>
    <xf numFmtId="0" fontId="23" fillId="0" borderId="15" xfId="14" applyFont="1" applyBorder="1" applyAlignment="1">
      <alignment wrapText="1"/>
    </xf>
    <xf numFmtId="0" fontId="24" fillId="0" borderId="23" xfId="14" applyFont="1" applyBorder="1" applyAlignment="1">
      <alignment wrapText="1"/>
    </xf>
    <xf numFmtId="0" fontId="24" fillId="0" borderId="12" xfId="14" applyFont="1" applyBorder="1" applyAlignment="1">
      <alignment wrapText="1"/>
    </xf>
    <xf numFmtId="0" fontId="25" fillId="0" borderId="19" xfId="14" applyFont="1" applyBorder="1" applyAlignment="1">
      <alignment horizontal="center" wrapText="1"/>
    </xf>
    <xf numFmtId="0" fontId="15" fillId="0" borderId="12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0" fontId="15" fillId="0" borderId="24" xfId="14" applyFont="1" applyBorder="1" applyAlignment="1">
      <alignment horizontal="center"/>
    </xf>
    <xf numFmtId="4" fontId="21" fillId="0" borderId="25" xfId="14" applyNumberFormat="1" applyFont="1" applyBorder="1" applyAlignment="1">
      <alignment horizontal="center"/>
    </xf>
    <xf numFmtId="4" fontId="21" fillId="0" borderId="13" xfId="14" applyNumberFormat="1" applyFont="1" applyBorder="1" applyAlignment="1">
      <alignment horizontal="center"/>
    </xf>
    <xf numFmtId="0" fontId="21" fillId="0" borderId="9" xfId="14" applyFont="1" applyBorder="1" applyAlignment="1">
      <alignment horizontal="center" vertical="center"/>
    </xf>
    <xf numFmtId="0" fontId="26" fillId="0" borderId="17" xfId="14" applyFont="1" applyBorder="1"/>
    <xf numFmtId="0" fontId="24" fillId="0" borderId="16" xfId="14" applyFont="1" applyBorder="1"/>
    <xf numFmtId="0" fontId="24" fillId="0" borderId="14" xfId="14" applyFont="1" applyBorder="1"/>
    <xf numFmtId="4" fontId="21" fillId="0" borderId="17" xfId="14" applyNumberFormat="1" applyFont="1" applyBorder="1" applyAlignment="1">
      <alignment horizontal="left" vertical="center"/>
    </xf>
    <xf numFmtId="169" fontId="21" fillId="0" borderId="9" xfId="14" applyNumberFormat="1" applyFont="1" applyBorder="1" applyAlignment="1">
      <alignment horizontal="left" vertical="center"/>
    </xf>
    <xf numFmtId="0" fontId="27" fillId="0" borderId="0" xfId="14" applyFont="1" applyAlignment="1">
      <alignment vertical="center"/>
    </xf>
    <xf numFmtId="0" fontId="1" fillId="0" borderId="0" xfId="14" applyAlignment="1">
      <alignment vertical="center"/>
    </xf>
    <xf numFmtId="0" fontId="5" fillId="0" borderId="0" xfId="1" applyFont="1" applyFill="1" applyAlignment="1">
      <alignment horizontal="left" vertical="top"/>
    </xf>
    <xf numFmtId="0" fontId="10" fillId="0" borderId="0" xfId="0" applyNumberFormat="1" applyFont="1" applyFill="1" applyBorder="1" applyAlignment="1">
      <alignment horizontal="left" vertical="top" wrapText="1"/>
    </xf>
    <xf numFmtId="0" fontId="6" fillId="0" borderId="0" xfId="1" applyFont="1" applyFill="1" applyAlignment="1">
      <alignment horizontal="left" vertical="top"/>
    </xf>
    <xf numFmtId="4" fontId="6" fillId="0" borderId="0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top"/>
    </xf>
    <xf numFmtId="49" fontId="13" fillId="0" borderId="0" xfId="0" applyNumberFormat="1" applyFont="1" applyAlignment="1">
      <alignment horizontal="left" vertical="top"/>
    </xf>
    <xf numFmtId="49" fontId="13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top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right" vertical="top"/>
    </xf>
    <xf numFmtId="0" fontId="4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44" fillId="0" borderId="0" xfId="0" applyFont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top" wrapText="1"/>
    </xf>
    <xf numFmtId="49" fontId="13" fillId="0" borderId="9" xfId="0" applyNumberFormat="1" applyFont="1" applyFill="1" applyBorder="1" applyAlignment="1">
      <alignment horizontal="left" vertical="top" wrapText="1"/>
    </xf>
    <xf numFmtId="169" fontId="13" fillId="0" borderId="9" xfId="0" applyNumberFormat="1" applyFont="1" applyFill="1" applyBorder="1" applyAlignment="1">
      <alignment horizontal="right" vertical="top"/>
    </xf>
    <xf numFmtId="169" fontId="13" fillId="0" borderId="9" xfId="0" applyNumberFormat="1" applyFont="1" applyFill="1" applyBorder="1" applyAlignment="1">
      <alignment horizontal="right" vertical="top" wrapText="1"/>
    </xf>
    <xf numFmtId="0" fontId="13" fillId="0" borderId="9" xfId="0" applyFont="1" applyFill="1" applyBorder="1" applyAlignment="1">
      <alignment horizontal="center" vertical="top"/>
    </xf>
    <xf numFmtId="168" fontId="13" fillId="0" borderId="9" xfId="0" applyNumberFormat="1" applyFont="1" applyFill="1" applyBorder="1" applyAlignment="1">
      <alignment horizontal="right" vertical="top"/>
    </xf>
    <xf numFmtId="0" fontId="13" fillId="0" borderId="9" xfId="0" applyFont="1" applyBorder="1" applyAlignment="1">
      <alignment horizontal="center" vertical="top" wrapText="1"/>
    </xf>
    <xf numFmtId="49" fontId="13" fillId="0" borderId="9" xfId="0" applyNumberFormat="1" applyFont="1" applyBorder="1" applyAlignment="1">
      <alignment horizontal="left" vertical="top" wrapText="1"/>
    </xf>
    <xf numFmtId="169" fontId="13" fillId="0" borderId="9" xfId="0" applyNumberFormat="1" applyFont="1" applyBorder="1" applyAlignment="1">
      <alignment horizontal="right" vertical="top"/>
    </xf>
    <xf numFmtId="0" fontId="13" fillId="0" borderId="9" xfId="0" applyFont="1" applyBorder="1" applyAlignment="1">
      <alignment horizontal="center" vertical="top"/>
    </xf>
    <xf numFmtId="0" fontId="45" fillId="0" borderId="9" xfId="0" applyFont="1" applyBorder="1" applyAlignment="1">
      <alignment horizontal="center" vertical="top" wrapText="1"/>
    </xf>
    <xf numFmtId="0" fontId="45" fillId="0" borderId="9" xfId="0" applyFont="1" applyBorder="1" applyAlignment="1">
      <alignment horizontal="left" vertical="top" wrapText="1"/>
    </xf>
    <xf numFmtId="169" fontId="45" fillId="0" borderId="9" xfId="0" applyNumberFormat="1" applyFont="1" applyBorder="1" applyAlignment="1">
      <alignment horizontal="right" vertical="top" wrapText="1"/>
    </xf>
    <xf numFmtId="169" fontId="0" fillId="0" borderId="0" xfId="0" applyNumberFormat="1"/>
    <xf numFmtId="0" fontId="46" fillId="0" borderId="0" xfId="0" applyFont="1"/>
    <xf numFmtId="4" fontId="6" fillId="0" borderId="0" xfId="0" applyNumberFormat="1" applyFont="1"/>
    <xf numFmtId="0" fontId="6" fillId="0" borderId="0" xfId="0" applyFont="1" applyFill="1" applyAlignment="1">
      <alignment horizontal="left" vertical="top" wrapText="1"/>
    </xf>
    <xf numFmtId="0" fontId="42" fillId="0" borderId="17" xfId="0" applyFont="1" applyBorder="1" applyAlignment="1">
      <alignment horizontal="left" vertical="top" wrapText="1"/>
    </xf>
    <xf numFmtId="0" fontId="42" fillId="0" borderId="16" xfId="0" applyFont="1" applyBorder="1" applyAlignment="1">
      <alignment horizontal="left" vertical="top" wrapText="1"/>
    </xf>
    <xf numFmtId="0" fontId="42" fillId="0" borderId="18" xfId="0" applyFont="1" applyBorder="1" applyAlignment="1">
      <alignment horizontal="left" vertical="top" wrapText="1"/>
    </xf>
    <xf numFmtId="49" fontId="13" fillId="0" borderId="14" xfId="0" applyNumberFormat="1" applyFont="1" applyBorder="1" applyAlignment="1">
      <alignment horizontal="center" vertical="top"/>
    </xf>
    <xf numFmtId="0" fontId="43" fillId="0" borderId="0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49" fontId="42" fillId="0" borderId="9" xfId="0" applyNumberFormat="1" applyFont="1" applyFill="1" applyBorder="1" applyAlignment="1">
      <alignment horizontal="right" vertical="top" wrapText="1"/>
    </xf>
    <xf numFmtId="0" fontId="0" fillId="0" borderId="9" xfId="0" applyFont="1" applyFill="1" applyBorder="1" applyAlignment="1">
      <alignment vertical="top" wrapText="1"/>
    </xf>
    <xf numFmtId="0" fontId="42" fillId="0" borderId="17" xfId="0" applyFont="1" applyFill="1" applyBorder="1" applyAlignment="1">
      <alignment horizontal="left" vertical="top" wrapText="1"/>
    </xf>
    <xf numFmtId="0" fontId="42" fillId="0" borderId="16" xfId="0" applyFont="1" applyFill="1" applyBorder="1" applyAlignment="1">
      <alignment horizontal="left" vertical="top" wrapText="1"/>
    </xf>
    <xf numFmtId="0" fontId="42" fillId="0" borderId="18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vertical="top" wrapText="1"/>
    </xf>
    <xf numFmtId="49" fontId="42" fillId="0" borderId="9" xfId="0" applyNumberFormat="1" applyFont="1" applyBorder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6" fillId="0" borderId="0" xfId="0" applyFont="1" applyFill="1" applyAlignment="1">
      <alignment vertical="top" wrapText="1"/>
    </xf>
    <xf numFmtId="49" fontId="38" fillId="0" borderId="0" xfId="13" applyNumberFormat="1" applyFont="1" applyFill="1" applyBorder="1" applyAlignment="1" applyProtection="1">
      <alignment horizontal="center"/>
    </xf>
    <xf numFmtId="49" fontId="37" fillId="0" borderId="0" xfId="13" applyNumberFormat="1" applyFont="1" applyFill="1" applyBorder="1" applyAlignment="1" applyProtection="1">
      <alignment horizontal="center"/>
    </xf>
    <xf numFmtId="49" fontId="32" fillId="0" borderId="0" xfId="13" applyNumberFormat="1" applyFont="1" applyFill="1" applyBorder="1" applyAlignment="1" applyProtection="1">
      <alignment horizontal="center" vertical="center"/>
    </xf>
    <xf numFmtId="0" fontId="28" fillId="0" borderId="0" xfId="13" applyNumberFormat="1" applyFont="1" applyFill="1" applyBorder="1" applyAlignment="1" applyProtection="1">
      <alignment horizontal="left" wrapText="1"/>
    </xf>
    <xf numFmtId="49" fontId="28" fillId="0" borderId="17" xfId="13" applyNumberFormat="1" applyFont="1" applyFill="1" applyBorder="1" applyAlignment="1" applyProtection="1">
      <alignment horizontal="left" vertical="top" wrapText="1"/>
    </xf>
    <xf numFmtId="49" fontId="28" fillId="0" borderId="16" xfId="13" applyNumberFormat="1" applyFont="1" applyFill="1" applyBorder="1" applyAlignment="1" applyProtection="1">
      <alignment horizontal="left" vertical="top" wrapText="1"/>
    </xf>
    <xf numFmtId="49" fontId="28" fillId="0" borderId="18" xfId="13" applyNumberFormat="1" applyFont="1" applyFill="1" applyBorder="1" applyAlignment="1" applyProtection="1">
      <alignment horizontal="left" vertical="top" wrapText="1"/>
    </xf>
    <xf numFmtId="49" fontId="30" fillId="0" borderId="17" xfId="13" applyNumberFormat="1" applyFont="1" applyFill="1" applyBorder="1" applyAlignment="1" applyProtection="1">
      <alignment horizontal="left" vertical="top" wrapText="1"/>
    </xf>
    <xf numFmtId="49" fontId="30" fillId="0" borderId="16" xfId="13" applyNumberFormat="1" applyFont="1" applyFill="1" applyBorder="1" applyAlignment="1" applyProtection="1">
      <alignment horizontal="left" vertical="top" wrapText="1"/>
    </xf>
    <xf numFmtId="49" fontId="30" fillId="0" borderId="18" xfId="13" applyNumberFormat="1" applyFont="1" applyFill="1" applyBorder="1" applyAlignment="1" applyProtection="1">
      <alignment horizontal="left" vertical="top" wrapText="1"/>
    </xf>
    <xf numFmtId="0" fontId="30" fillId="0" borderId="17" xfId="13" applyNumberFormat="1" applyFont="1" applyFill="1" applyBorder="1" applyAlignment="1" applyProtection="1">
      <alignment horizontal="left" vertical="top" wrapText="1"/>
    </xf>
    <xf numFmtId="0" fontId="30" fillId="0" borderId="16" xfId="13" applyNumberFormat="1" applyFont="1" applyFill="1" applyBorder="1" applyAlignment="1" applyProtection="1">
      <alignment horizontal="left" vertical="top" wrapText="1"/>
    </xf>
    <xf numFmtId="0" fontId="30" fillId="0" borderId="18" xfId="13" applyNumberFormat="1" applyFont="1" applyFill="1" applyBorder="1" applyAlignment="1" applyProtection="1">
      <alignment horizontal="left" vertical="top" wrapText="1"/>
    </xf>
    <xf numFmtId="0" fontId="28" fillId="0" borderId="16" xfId="13" applyNumberFormat="1" applyFont="1" applyFill="1" applyBorder="1" applyAlignment="1" applyProtection="1">
      <alignment horizontal="right" vertical="top" wrapText="1"/>
    </xf>
    <xf numFmtId="0" fontId="36" fillId="0" borderId="9" xfId="13" applyNumberFormat="1" applyFont="1" applyFill="1" applyBorder="1" applyAlignment="1" applyProtection="1">
      <alignment horizontal="left" vertical="center" wrapText="1"/>
    </xf>
    <xf numFmtId="49" fontId="34" fillId="0" borderId="12" xfId="13" applyNumberFormat="1" applyFont="1" applyFill="1" applyBorder="1" applyAlignment="1" applyProtection="1">
      <alignment horizontal="center" vertical="center" wrapText="1"/>
    </xf>
    <xf numFmtId="49" fontId="34" fillId="0" borderId="13" xfId="13" applyNumberFormat="1" applyFont="1" applyFill="1" applyBorder="1" applyAlignment="1" applyProtection="1">
      <alignment horizontal="center" vertical="center" wrapText="1"/>
    </xf>
    <xf numFmtId="49" fontId="34" fillId="0" borderId="9" xfId="13" applyNumberFormat="1" applyFont="1" applyFill="1" applyBorder="1" applyAlignment="1" applyProtection="1">
      <alignment horizontal="center" vertical="center" wrapText="1"/>
    </xf>
    <xf numFmtId="49" fontId="34" fillId="0" borderId="9" xfId="13" applyNumberFormat="1" applyFont="1" applyFill="1" applyBorder="1" applyAlignment="1" applyProtection="1">
      <alignment horizontal="center" vertical="center"/>
    </xf>
    <xf numFmtId="0" fontId="29" fillId="0" borderId="14" xfId="13" applyNumberFormat="1" applyFont="1" applyFill="1" applyBorder="1" applyAlignment="1" applyProtection="1">
      <alignment horizontal="left" wrapText="1"/>
    </xf>
    <xf numFmtId="49" fontId="29" fillId="0" borderId="0" xfId="13" applyNumberFormat="1" applyFont="1" applyFill="1" applyBorder="1" applyAlignment="1" applyProtection="1">
      <alignment horizontal="left"/>
    </xf>
    <xf numFmtId="49" fontId="34" fillId="0" borderId="17" xfId="13" applyNumberFormat="1" applyFont="1" applyFill="1" applyBorder="1" applyAlignment="1" applyProtection="1">
      <alignment horizontal="center" vertical="center" wrapText="1"/>
    </xf>
    <xf numFmtId="49" fontId="34" fillId="0" borderId="18" xfId="13" applyNumberFormat="1" applyFont="1" applyFill="1" applyBorder="1" applyAlignment="1" applyProtection="1">
      <alignment horizontal="center" vertical="center" wrapText="1"/>
    </xf>
    <xf numFmtId="49" fontId="31" fillId="0" borderId="14" xfId="13" applyNumberFormat="1" applyFont="1" applyFill="1" applyBorder="1" applyAlignment="1" applyProtection="1">
      <alignment horizontal="center" wrapText="1"/>
    </xf>
    <xf numFmtId="0" fontId="32" fillId="0" borderId="15" xfId="13" applyNumberFormat="1" applyFont="1" applyFill="1" applyBorder="1" applyAlignment="1" applyProtection="1">
      <alignment horizontal="center" vertical="top"/>
    </xf>
    <xf numFmtId="49" fontId="33" fillId="0" borderId="14" xfId="13" applyNumberFormat="1" applyFont="1" applyFill="1" applyBorder="1" applyAlignment="1" applyProtection="1">
      <alignment horizontal="center"/>
    </xf>
    <xf numFmtId="49" fontId="32" fillId="0" borderId="15" xfId="13" applyNumberFormat="1" applyFont="1" applyFill="1" applyBorder="1" applyAlignment="1" applyProtection="1">
      <alignment horizontal="center" vertical="top"/>
    </xf>
    <xf numFmtId="0" fontId="31" fillId="0" borderId="14" xfId="13" applyNumberFormat="1" applyFont="1" applyFill="1" applyBorder="1" applyAlignment="1" applyProtection="1">
      <alignment horizontal="center" wrapText="1"/>
    </xf>
    <xf numFmtId="49" fontId="30" fillId="0" borderId="0" xfId="13" applyNumberFormat="1" applyFont="1" applyFill="1" applyBorder="1" applyAlignment="1" applyProtection="1">
      <alignment horizontal="center" vertical="top"/>
    </xf>
    <xf numFmtId="49" fontId="28" fillId="0" borderId="0" xfId="13" applyNumberFormat="1" applyFont="1" applyFill="1" applyBorder="1" applyAlignment="1" applyProtection="1">
      <alignment horizontal="left" vertical="top"/>
    </xf>
    <xf numFmtId="49" fontId="28" fillId="0" borderId="0" xfId="13" applyNumberFormat="1" applyFont="1" applyFill="1" applyBorder="1" applyAlignment="1" applyProtection="1">
      <alignment vertical="top" wrapText="1"/>
    </xf>
    <xf numFmtId="49" fontId="28" fillId="0" borderId="0" xfId="13" applyNumberFormat="1" applyFont="1" applyFill="1" applyBorder="1" applyAlignment="1" applyProtection="1">
      <alignment horizontal="left" vertical="top" wrapText="1"/>
    </xf>
    <xf numFmtId="0" fontId="15" fillId="0" borderId="9" xfId="14" applyFont="1" applyBorder="1" applyAlignment="1">
      <alignment horizontal="center" vertical="center"/>
    </xf>
    <xf numFmtId="0" fontId="17" fillId="0" borderId="20" xfId="14" applyFont="1" applyBorder="1" applyAlignment="1">
      <alignment horizontal="center" vertical="center" wrapText="1"/>
    </xf>
    <xf numFmtId="0" fontId="17" fillId="0" borderId="22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/>
    </xf>
    <xf numFmtId="0" fontId="15" fillId="0" borderId="0" xfId="14" applyFont="1" applyBorder="1" applyAlignment="1">
      <alignment horizontal="center"/>
    </xf>
    <xf numFmtId="0" fontId="21" fillId="0" borderId="0" xfId="14" applyFont="1" applyAlignment="1">
      <alignment horizontal="left" wrapText="1"/>
    </xf>
    <xf numFmtId="0" fontId="14" fillId="0" borderId="0" xfId="14" applyFont="1" applyAlignment="1">
      <alignment horizontal="center" vertical="center"/>
    </xf>
    <xf numFmtId="0" fontId="14" fillId="0" borderId="0" xfId="14" applyFont="1" applyAlignment="1">
      <alignment horizontal="center" vertical="center" wrapText="1"/>
    </xf>
    <xf numFmtId="0" fontId="40" fillId="0" borderId="0" xfId="14" applyFont="1" applyAlignment="1">
      <alignment horizontal="left"/>
    </xf>
    <xf numFmtId="0" fontId="15" fillId="0" borderId="9" xfId="14" applyFont="1" applyBorder="1" applyAlignment="1">
      <alignment horizontal="center" vertical="center" wrapText="1"/>
    </xf>
    <xf numFmtId="4" fontId="6" fillId="0" borderId="10" xfId="1" applyNumberFormat="1" applyFont="1" applyFill="1" applyBorder="1" applyAlignment="1">
      <alignment horizontal="center" vertical="center" wrapText="1"/>
    </xf>
    <xf numFmtId="4" fontId="6" fillId="0" borderId="26" xfId="1" applyNumberFormat="1" applyFont="1" applyFill="1" applyBorder="1" applyAlignment="1">
      <alignment horizontal="center" vertical="center" wrapText="1"/>
    </xf>
    <xf numFmtId="4" fontId="6" fillId="0" borderId="27" xfId="1" applyNumberFormat="1" applyFont="1" applyFill="1" applyBorder="1" applyAlignment="1">
      <alignment horizontal="center" vertical="center" wrapText="1"/>
    </xf>
    <xf numFmtId="4" fontId="6" fillId="0" borderId="8" xfId="1" applyNumberFormat="1" applyFont="1" applyFill="1" applyBorder="1" applyAlignment="1">
      <alignment horizontal="left" vertical="center" wrapText="1"/>
    </xf>
  </cellXfs>
  <cellStyles count="15">
    <cellStyle name="Normal" xfId="1"/>
    <cellStyle name="Итоги" xfId="9"/>
    <cellStyle name="ИтогоБИМ" xfId="6"/>
    <cellStyle name="ИтогоРесМет" xfId="5"/>
    <cellStyle name="ЛокСмМТСН" xfId="7"/>
    <cellStyle name="Обычный" xfId="0" builtinId="0"/>
    <cellStyle name="Обычный 2" xfId="2"/>
    <cellStyle name="Обычный 2 2" xfId="11"/>
    <cellStyle name="Обычный 3" xfId="4"/>
    <cellStyle name="Обычный 3 2 4 3 5" xfId="12"/>
    <cellStyle name="Обычный 4" xfId="13"/>
    <cellStyle name="Обычный 5" xfId="14"/>
    <cellStyle name="РесСмета" xfId="8"/>
    <cellStyle name="Титул" xfId="3"/>
    <cellStyle name="Хвост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99;/!&#1058;&#1091;&#1083;&#1100;&#1089;&#1082;&#1072;&#1103;%20&#1086;&#1073;&#1083;/1.%20&#1055;&#1086;&#1089;&#1090;&#1072;&#1085;&#1086;&#1074;&#1083;&#1077;&#1085;&#1080;&#1077;%20@504-&#1088;%20&#1086;&#1090;%2004.10.2021%20(2022-2026)/3.%20&#1058;&#1091;&#1083;&#1100;&#1089;&#1082;&#1072;&#1103;%20&#1086;&#1073;&#1083;&#1072;&#1089;&#1090;&#1100;%20&#1082;&#1086;&#1088;&#1088;&#1077;&#1082;&#1090;&#1080;&#1088;&#1086;&#1074;&#1082;&#1072;%202022-2026%20(2024&#1075;)/+-&#1055;&#1072;&#1089;&#1087;&#1086;&#1088;&#1090;&#1072;%20&#1048;&#1055;&#1056;/-L_&#1055;&#1059;23_1/&#1057;&#1084;&#1077;&#1090;&#1072;_&#1051;&#1056;&#1057;-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99;/!&#1058;&#1091;&#1083;&#1100;&#1089;&#1082;&#1072;&#1103;%20&#1086;&#1073;&#1083;/1.%20&#1055;&#1086;&#1089;&#1090;&#1072;&#1085;&#1086;&#1074;&#1083;&#1077;&#1085;&#1080;&#1077;%20@504-&#1088;%20&#1086;&#1090;%2004.10.2021%20(2022-2026)/2.2.%20&#1055;&#1088;&#1086;&#1077;&#1082;&#1090;%20&#1082;&#1086;&#1088;&#1088;&#1077;&#1082;&#1090;%20&#1058;&#1054;%20&#1091;&#1089;&#1090;&#1088;&#1072;&#1085;&#1077;&#1085;&#1080;&#1077;%20&#1079;&#1072;&#1084;&#1077;&#1095;%20&#1076;&#1086;%2022.04.2023%20(&#1087;.14&#1072;,&#1073;)/-L_&#1055;&#1059;23_1/&#1057;&#1095;&#1077;&#1090;&#1095;&#1080;&#1082;&#1080;_&#1043;&#1069;&#1057;&#105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99;/!&#1058;&#1091;&#1083;&#1100;&#1089;&#1082;&#1072;&#1103;%20&#1086;&#1073;&#1083;/1.%20&#1055;&#1086;&#1089;&#1090;&#1072;&#1085;&#1086;&#1074;&#1083;&#1077;&#1085;&#1080;&#1077;%20@504-&#1088;%20&#1086;&#1090;%2004.10.2021%20(2022-2026)/&#1047;&#1072;&#1082;&#1091;&#1087;&#1082;&#1072;%20&#1086;&#1073;&#1086;&#1088;&#1091;&#1076;&#1086;&#1074;&#1072;&#1085;&#1080;&#1103;%20&#1087;&#1086;%20&#1048;&#1055;/1%20&#1057;&#1089;&#1099;&#1083;&#1082;&#1080;%20&#1085;&#1072;%20&#1089;&#1090;&#1086;&#1080;&#1084;&#1086;&#1089;&#1090;&#1100;%20&#1055;&#1059;/4.%20&#1057;&#1057;&#1056;_202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99;/!&#1058;&#1091;&#1083;&#1100;&#1089;&#1082;&#1072;&#1103;%20&#1086;&#1073;&#1083;/1.%20&#1055;&#1086;&#1089;&#1090;&#1072;&#1085;&#1086;&#1074;&#1083;&#1077;&#1085;&#1080;&#1077;%20@504-&#1088;%20&#1086;&#1090;%2004.10.2021%20(2022-2026)/&#1047;&#1072;&#1082;&#1091;&#1087;&#1082;&#1072;%20&#1086;&#1073;&#1086;&#1088;&#1091;&#1076;&#1086;&#1074;&#1072;&#1085;&#1080;&#1103;%20&#1087;&#1086;%20&#1048;&#1055;/1%20&#1057;&#1089;&#1099;&#1083;&#1082;&#1080;%20&#1085;&#1072;%20&#1089;&#1090;&#1086;&#1080;&#1084;&#1086;&#1089;&#1090;&#1100;%20&#1055;&#1059;/5.%20&#1057;&#1057;&#1056;_202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hudyakov\AppData\Local\Microsoft\Windows\INetCache\Content.Outlook\BUHONXK6\&#1054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КУЭ "/>
      <sheetName val="Счетчики_ГЭСН_2026 - Ресурсная "/>
      <sheetName val="ИТОГ"/>
    </sheetNames>
    <sheetDataSet>
      <sheetData sheetId="0">
        <row r="32">
          <cell r="I32">
            <v>413244.34479999996</v>
          </cell>
        </row>
      </sheetData>
      <sheetData sheetId="1">
        <row r="17">
          <cell r="E17">
            <v>1240.748</v>
          </cell>
        </row>
        <row r="29">
          <cell r="H29">
            <v>6</v>
          </cell>
          <cell r="I29">
            <v>764.4</v>
          </cell>
        </row>
        <row r="46">
          <cell r="H46">
            <v>15</v>
          </cell>
          <cell r="I46">
            <v>334.67</v>
          </cell>
        </row>
        <row r="55">
          <cell r="H55">
            <v>27</v>
          </cell>
          <cell r="I55">
            <v>1059.9100000000001</v>
          </cell>
        </row>
        <row r="66">
          <cell r="H66">
            <v>2</v>
          </cell>
          <cell r="I66">
            <v>21864.16</v>
          </cell>
        </row>
        <row r="70">
          <cell r="H70">
            <v>1</v>
          </cell>
          <cell r="I70">
            <v>5930.89</v>
          </cell>
        </row>
        <row r="84">
          <cell r="H84">
            <v>1</v>
          </cell>
          <cell r="I84">
            <v>8682.33</v>
          </cell>
        </row>
        <row r="98">
          <cell r="H98">
            <v>1</v>
          </cell>
          <cell r="I98">
            <v>1293.01</v>
          </cell>
        </row>
        <row r="112">
          <cell r="H112">
            <v>1</v>
          </cell>
          <cell r="I112">
            <v>13665.1</v>
          </cell>
        </row>
        <row r="116">
          <cell r="H116">
            <v>2</v>
          </cell>
          <cell r="I116">
            <v>16747.3</v>
          </cell>
        </row>
        <row r="179">
          <cell r="H179">
            <v>9</v>
          </cell>
          <cell r="I179">
            <v>27956</v>
          </cell>
        </row>
        <row r="181">
          <cell r="H181">
            <v>6</v>
          </cell>
          <cell r="I181">
            <v>28805</v>
          </cell>
        </row>
        <row r="183">
          <cell r="H183">
            <v>27</v>
          </cell>
          <cell r="I183">
            <v>1140</v>
          </cell>
        </row>
        <row r="185">
          <cell r="H185">
            <v>1</v>
          </cell>
          <cell r="I185">
            <v>324060</v>
          </cell>
        </row>
        <row r="187">
          <cell r="H187">
            <v>2</v>
          </cell>
          <cell r="I187">
            <v>8600</v>
          </cell>
        </row>
        <row r="189">
          <cell r="H189">
            <v>1</v>
          </cell>
          <cell r="I189">
            <v>20974</v>
          </cell>
        </row>
        <row r="191">
          <cell r="H191">
            <v>1</v>
          </cell>
          <cell r="I191">
            <v>165000</v>
          </cell>
        </row>
        <row r="193">
          <cell r="H193">
            <v>1</v>
          </cell>
          <cell r="I193">
            <v>15500</v>
          </cell>
        </row>
        <row r="195">
          <cell r="H195">
            <v>1</v>
          </cell>
          <cell r="I195">
            <v>7600</v>
          </cell>
        </row>
        <row r="197">
          <cell r="H197">
            <v>1</v>
          </cell>
          <cell r="I197">
            <v>10300</v>
          </cell>
        </row>
        <row r="199">
          <cell r="H199">
            <v>1</v>
          </cell>
          <cell r="I199">
            <v>4500</v>
          </cell>
        </row>
        <row r="201">
          <cell r="H201">
            <v>9</v>
          </cell>
          <cell r="I201">
            <v>650</v>
          </cell>
        </row>
        <row r="203">
          <cell r="H203">
            <v>200</v>
          </cell>
          <cell r="I203">
            <v>62</v>
          </cell>
        </row>
        <row r="205">
          <cell r="H205">
            <v>6</v>
          </cell>
          <cell r="I205">
            <v>2200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етчики_ГЭСН - Ресурсная смета"/>
    </sheetNames>
    <sheetDataSet>
      <sheetData sheetId="0">
        <row r="29">
          <cell r="I29">
            <v>732.8</v>
          </cell>
        </row>
        <row r="123">
          <cell r="F123" t="str">
            <v>сетевой элемент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4 кв 2021"/>
    </sheetNames>
    <sheetDataSet>
      <sheetData sheetId="0">
        <row r="49">
          <cell r="H49">
            <v>2286.4659999999999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4 кв 2021"/>
    </sheetNames>
    <sheetDataSet>
      <sheetData sheetId="0">
        <row r="49">
          <cell r="H49">
            <v>2205.136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ОСР"/>
      <sheetName val="Источники ЦИ"/>
      <sheetName val="Цены на ОБ и МАТ"/>
      <sheetName val="ЛСР_1"/>
      <sheetName val="ЛСР_2"/>
      <sheetName val="ЛСР_3 "/>
      <sheetName val="Табл.1"/>
    </sheetNames>
    <sheetDataSet>
      <sheetData sheetId="0"/>
      <sheetData sheetId="1"/>
      <sheetData sheetId="2"/>
      <sheetData sheetId="3"/>
      <sheetData sheetId="4"/>
      <sheetData sheetId="5">
        <row r="232">
          <cell r="J232">
            <v>59566.12</v>
          </cell>
        </row>
        <row r="233">
          <cell r="J233">
            <v>35617.980000000003</v>
          </cell>
        </row>
        <row r="234">
          <cell r="J234">
            <v>126938.47</v>
          </cell>
        </row>
        <row r="235">
          <cell r="J235">
            <v>717286.25</v>
          </cell>
        </row>
        <row r="236">
          <cell r="J236">
            <v>64264.03</v>
          </cell>
        </row>
        <row r="237">
          <cell r="J237">
            <v>33788.31</v>
          </cell>
        </row>
      </sheetData>
      <sheetData sheetId="6">
        <row r="164">
          <cell r="J164">
            <v>5618.71</v>
          </cell>
        </row>
        <row r="165">
          <cell r="J165">
            <v>32502.68</v>
          </cell>
        </row>
        <row r="166">
          <cell r="J166">
            <v>445644.21</v>
          </cell>
        </row>
        <row r="167">
          <cell r="J167">
            <v>12861.12</v>
          </cell>
        </row>
        <row r="168">
          <cell r="J168">
            <v>6092.11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3"/>
  <sheetViews>
    <sheetView tabSelected="1" showOutlineSymbols="0" showWhiteSpace="0" topLeftCell="A7" zoomScale="80" zoomScaleNormal="80" zoomScaleSheetLayoutView="70" workbookViewId="0">
      <selection activeCell="E24" sqref="E24"/>
    </sheetView>
  </sheetViews>
  <sheetFormatPr defaultRowHeight="15.75" x14ac:dyDescent="0.25"/>
  <cols>
    <col min="1" max="1" width="5" style="38" bestFit="1" customWidth="1"/>
    <col min="2" max="2" width="33" style="38" bestFit="1" customWidth="1"/>
    <col min="3" max="3" width="60" style="38" bestFit="1" customWidth="1"/>
    <col min="4" max="7" width="15" style="38" bestFit="1" customWidth="1"/>
    <col min="8" max="16384" width="9" style="38"/>
  </cols>
  <sheetData>
    <row r="1" spans="1:7" x14ac:dyDescent="0.25">
      <c r="A1" s="37"/>
      <c r="B1" s="37"/>
      <c r="C1" s="37"/>
      <c r="D1" s="37"/>
      <c r="E1" s="37"/>
      <c r="F1" s="37"/>
      <c r="G1" s="37"/>
    </row>
    <row r="2" spans="1:7" x14ac:dyDescent="0.25">
      <c r="A2" s="39"/>
      <c r="B2" s="39" t="s">
        <v>6</v>
      </c>
      <c r="C2" s="40" t="s">
        <v>211</v>
      </c>
      <c r="D2" s="40"/>
      <c r="E2" s="40"/>
      <c r="F2" s="41"/>
      <c r="G2" s="39"/>
    </row>
    <row r="3" spans="1:7" x14ac:dyDescent="0.25">
      <c r="A3" s="42"/>
      <c r="B3" s="42"/>
      <c r="C3" s="42" t="s">
        <v>7</v>
      </c>
      <c r="E3" s="42"/>
      <c r="F3" s="43"/>
      <c r="G3" s="42"/>
    </row>
    <row r="4" spans="1:7" x14ac:dyDescent="0.25">
      <c r="A4" s="39"/>
      <c r="B4" s="39" t="s">
        <v>8</v>
      </c>
      <c r="C4" s="39"/>
      <c r="D4" s="39"/>
      <c r="E4" s="39"/>
      <c r="F4" s="41"/>
      <c r="G4" s="39"/>
    </row>
    <row r="5" spans="1:7" x14ac:dyDescent="0.25">
      <c r="A5" s="39"/>
      <c r="B5" s="39"/>
      <c r="C5" s="39"/>
      <c r="D5" s="39"/>
      <c r="E5" s="39"/>
      <c r="F5" s="41"/>
      <c r="G5" s="39"/>
    </row>
    <row r="6" spans="1:7" x14ac:dyDescent="0.25">
      <c r="A6" s="39"/>
      <c r="B6" s="39" t="s">
        <v>42</v>
      </c>
      <c r="C6" s="41" t="s">
        <v>183</v>
      </c>
      <c r="D6" s="39"/>
      <c r="E6" s="39"/>
      <c r="F6" s="41"/>
      <c r="G6" s="39"/>
    </row>
    <row r="7" spans="1:7" s="48" customFormat="1" x14ac:dyDescent="0.25">
      <c r="A7" s="41"/>
      <c r="B7" s="41"/>
      <c r="C7" s="41"/>
      <c r="D7" s="41"/>
      <c r="E7" s="41"/>
      <c r="F7" s="41"/>
      <c r="G7" s="41"/>
    </row>
    <row r="8" spans="1:7" x14ac:dyDescent="0.25">
      <c r="A8" s="42"/>
      <c r="B8" s="42"/>
      <c r="C8" s="42"/>
      <c r="E8" s="42"/>
      <c r="F8" s="43"/>
      <c r="G8" s="42"/>
    </row>
    <row r="9" spans="1:7" x14ac:dyDescent="0.25">
      <c r="A9" s="39"/>
      <c r="B9" s="39"/>
      <c r="C9" s="39"/>
      <c r="D9" s="39"/>
      <c r="E9" s="39"/>
      <c r="F9" s="41"/>
      <c r="G9" s="39"/>
    </row>
    <row r="10" spans="1:7" x14ac:dyDescent="0.25">
      <c r="A10" s="39"/>
      <c r="B10" s="39" t="s">
        <v>9</v>
      </c>
      <c r="C10" s="39"/>
      <c r="D10" s="39"/>
      <c r="E10" s="39"/>
      <c r="F10" s="41"/>
      <c r="G10" s="39"/>
    </row>
    <row r="11" spans="1:7" x14ac:dyDescent="0.25">
      <c r="A11" s="39"/>
      <c r="B11" s="39"/>
      <c r="C11" s="39"/>
      <c r="D11" s="39"/>
      <c r="E11" s="39"/>
      <c r="F11" s="41"/>
      <c r="G11" s="39"/>
    </row>
    <row r="12" spans="1:7" x14ac:dyDescent="0.25">
      <c r="A12" s="44"/>
      <c r="B12" s="44"/>
      <c r="C12" s="44" t="s">
        <v>41</v>
      </c>
      <c r="E12" s="44"/>
      <c r="F12" s="45"/>
      <c r="G12" s="44"/>
    </row>
    <row r="13" spans="1:7" x14ac:dyDescent="0.25">
      <c r="A13" s="39"/>
      <c r="B13" s="39"/>
      <c r="C13" s="39"/>
      <c r="D13" s="39"/>
      <c r="E13" s="39"/>
      <c r="F13" s="41"/>
      <c r="G13" s="39"/>
    </row>
    <row r="14" spans="1:7" x14ac:dyDescent="0.25">
      <c r="A14" s="39"/>
      <c r="B14" s="39"/>
      <c r="C14" s="40" t="s">
        <v>210</v>
      </c>
      <c r="D14" s="40"/>
      <c r="E14" s="40"/>
      <c r="F14" s="41"/>
      <c r="G14" s="39"/>
    </row>
    <row r="15" spans="1:7" x14ac:dyDescent="0.25">
      <c r="A15" s="42"/>
      <c r="B15" s="42"/>
      <c r="C15" s="42" t="s">
        <v>178</v>
      </c>
      <c r="E15" s="42"/>
      <c r="F15" s="43"/>
      <c r="G15" s="42"/>
    </row>
    <row r="16" spans="1:7" x14ac:dyDescent="0.25">
      <c r="A16" s="39"/>
      <c r="B16" s="39"/>
      <c r="C16" s="39"/>
      <c r="D16" s="39"/>
      <c r="E16" s="39"/>
      <c r="F16" s="39"/>
      <c r="G16" s="39"/>
    </row>
    <row r="17" spans="1:7" x14ac:dyDescent="0.25">
      <c r="A17" s="39"/>
      <c r="B17" s="39"/>
      <c r="C17" s="39"/>
      <c r="D17" s="39" t="s">
        <v>43</v>
      </c>
      <c r="E17" s="39"/>
      <c r="F17" s="39"/>
      <c r="G17" s="39"/>
    </row>
    <row r="18" spans="1:7" ht="63" x14ac:dyDescent="0.25">
      <c r="A18" s="27" t="s">
        <v>10</v>
      </c>
      <c r="B18" s="27" t="s">
        <v>40</v>
      </c>
      <c r="C18" s="27" t="s">
        <v>39</v>
      </c>
      <c r="D18" s="27" t="s">
        <v>212</v>
      </c>
      <c r="E18" s="27" t="s">
        <v>213</v>
      </c>
      <c r="F18" s="39"/>
    </row>
    <row r="19" spans="1:7" x14ac:dyDescent="0.25">
      <c r="A19" s="27">
        <v>1</v>
      </c>
      <c r="B19" s="27">
        <v>2</v>
      </c>
      <c r="C19" s="27">
        <v>3</v>
      </c>
      <c r="D19" s="27">
        <v>4</v>
      </c>
      <c r="E19" s="27">
        <v>5</v>
      </c>
      <c r="F19" s="39"/>
    </row>
    <row r="20" spans="1:7" x14ac:dyDescent="0.25">
      <c r="A20" s="27">
        <v>1</v>
      </c>
      <c r="B20" s="46" t="s">
        <v>38</v>
      </c>
      <c r="C20" s="55">
        <f>D20+E20</f>
        <v>1976.4162085885</v>
      </c>
      <c r="D20" s="55">
        <f>D23</f>
        <v>413.24434000000002</v>
      </c>
      <c r="E20" s="55">
        <f>E21+E22+E23</f>
        <v>1563.1718685885</v>
      </c>
      <c r="F20" s="51"/>
    </row>
    <row r="21" spans="1:7" x14ac:dyDescent="0.25">
      <c r="A21" s="27">
        <v>1.1000000000000001</v>
      </c>
      <c r="B21" s="46" t="s">
        <v>37</v>
      </c>
      <c r="C21" s="55">
        <f>E21</f>
        <v>329.16934458849994</v>
      </c>
      <c r="D21" s="55" t="s">
        <v>214</v>
      </c>
      <c r="E21" s="55">
        <f>ССР!D45+ССР!E45</f>
        <v>329.16934458849994</v>
      </c>
      <c r="F21" s="51"/>
    </row>
    <row r="22" spans="1:7" x14ac:dyDescent="0.25">
      <c r="A22" s="27">
        <v>1.2</v>
      </c>
      <c r="B22" s="46" t="s">
        <v>36</v>
      </c>
      <c r="C22" s="55">
        <f>E22</f>
        <v>1197.8183738</v>
      </c>
      <c r="D22" s="55" t="s">
        <v>214</v>
      </c>
      <c r="E22" s="55">
        <f>ССР!F45</f>
        <v>1197.8183738</v>
      </c>
      <c r="F22" s="51"/>
    </row>
    <row r="23" spans="1:7" x14ac:dyDescent="0.25">
      <c r="A23" s="27">
        <v>1.3</v>
      </c>
      <c r="B23" s="46" t="s">
        <v>35</v>
      </c>
      <c r="C23" s="55">
        <f t="shared" ref="C23:C26" si="0">D23+E23</f>
        <v>449.4284902</v>
      </c>
      <c r="D23" s="55">
        <f>ССР!G40</f>
        <v>413.24434000000002</v>
      </c>
      <c r="E23" s="81">
        <f>ССР!G45-D23</f>
        <v>36.184150199999976</v>
      </c>
      <c r="F23" s="51"/>
    </row>
    <row r="24" spans="1:7" ht="31.5" x14ac:dyDescent="0.25">
      <c r="A24" s="27">
        <v>2</v>
      </c>
      <c r="B24" s="46" t="s">
        <v>34</v>
      </c>
      <c r="C24" s="55">
        <f>D24+E24</f>
        <v>2371.6994503062001</v>
      </c>
      <c r="D24" s="57">
        <f>D20*1.2</f>
        <v>495.89320800000002</v>
      </c>
      <c r="E24" s="56">
        <f>E20+E25</f>
        <v>1875.8062423062001</v>
      </c>
      <c r="F24" s="53"/>
      <c r="G24" s="52"/>
    </row>
    <row r="25" spans="1:7" x14ac:dyDescent="0.25">
      <c r="A25" s="27">
        <v>2.1</v>
      </c>
      <c r="B25" s="46" t="s">
        <v>33</v>
      </c>
      <c r="C25" s="55">
        <f t="shared" si="0"/>
        <v>395.28324171770004</v>
      </c>
      <c r="D25" s="55">
        <f>D20*0.2</f>
        <v>82.648868000000007</v>
      </c>
      <c r="E25" s="55">
        <f>E20*0.2</f>
        <v>312.63437371770004</v>
      </c>
      <c r="F25" s="39"/>
    </row>
    <row r="26" spans="1:7" ht="31.5" x14ac:dyDescent="0.25">
      <c r="A26" s="27">
        <v>3</v>
      </c>
      <c r="B26" s="46" t="s">
        <v>615</v>
      </c>
      <c r="C26" s="55">
        <f t="shared" si="0"/>
        <v>2371.6994503062001</v>
      </c>
      <c r="D26" s="55">
        <f>D24</f>
        <v>495.89320800000002</v>
      </c>
      <c r="E26" s="55">
        <f>E24</f>
        <v>1875.8062423062001</v>
      </c>
      <c r="F26" s="39"/>
    </row>
    <row r="27" spans="1:7" ht="47.25" x14ac:dyDescent="0.25">
      <c r="A27" s="27">
        <v>3</v>
      </c>
      <c r="B27" s="46" t="s">
        <v>616</v>
      </c>
      <c r="C27" s="292">
        <f>'[3]ССР 4 кв 2021'!$H$49</f>
        <v>2286.4659999999999</v>
      </c>
      <c r="D27" s="293"/>
      <c r="E27" s="294"/>
      <c r="F27" s="39"/>
    </row>
    <row r="28" spans="1:7" ht="47.25" x14ac:dyDescent="0.25">
      <c r="A28" s="27">
        <v>3</v>
      </c>
      <c r="B28" s="46" t="s">
        <v>617</v>
      </c>
      <c r="C28" s="292">
        <f>'[4]ССР 4 кв 2021'!$H$49</f>
        <v>2205.136</v>
      </c>
      <c r="D28" s="293"/>
      <c r="E28" s="294"/>
      <c r="F28" s="39"/>
    </row>
    <row r="30" spans="1:7" x14ac:dyDescent="0.25">
      <c r="B30" s="38" t="s">
        <v>44</v>
      </c>
    </row>
    <row r="31" spans="1:7" x14ac:dyDescent="0.25">
      <c r="B31" s="38" t="s">
        <v>181</v>
      </c>
    </row>
    <row r="32" spans="1:7" ht="35.25" customHeight="1" x14ac:dyDescent="0.25">
      <c r="B32" s="230" t="s">
        <v>182</v>
      </c>
      <c r="C32" s="230"/>
      <c r="D32" s="230"/>
      <c r="E32" s="230"/>
      <c r="F32" s="230"/>
    </row>
    <row r="33" spans="2:6" s="47" customFormat="1" ht="32.25" customHeight="1" x14ac:dyDescent="0.2">
      <c r="B33" s="230" t="s">
        <v>180</v>
      </c>
      <c r="C33" s="230"/>
      <c r="D33" s="230"/>
      <c r="E33" s="230"/>
      <c r="F33" s="230"/>
    </row>
  </sheetData>
  <mergeCells count="4">
    <mergeCell ref="B33:F33"/>
    <mergeCell ref="B32:F32"/>
    <mergeCell ref="C27:E27"/>
    <mergeCell ref="C28:E28"/>
  </mergeCells>
  <pageMargins left="0.25" right="0.25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53"/>
  <sheetViews>
    <sheetView showOutlineSymbols="0" showWhiteSpace="0" view="pageBreakPreview" topLeftCell="A19" zoomScale="80" zoomScaleNormal="70" zoomScaleSheetLayoutView="80" workbookViewId="0">
      <selection activeCell="M44" sqref="M44"/>
    </sheetView>
  </sheetViews>
  <sheetFormatPr defaultRowHeight="14.25" x14ac:dyDescent="0.2"/>
  <cols>
    <col min="1" max="1" width="4.625" customWidth="1"/>
    <col min="2" max="2" width="16.5" customWidth="1"/>
    <col min="3" max="3" width="35.25" customWidth="1"/>
    <col min="4" max="8" width="14.625" style="227" customWidth="1"/>
    <col min="9" max="9" width="9.25" customWidth="1"/>
    <col min="257" max="257" width="4.625" customWidth="1"/>
    <col min="258" max="258" width="16.5" customWidth="1"/>
    <col min="259" max="259" width="35.25" customWidth="1"/>
    <col min="260" max="264" width="14.625" customWidth="1"/>
    <col min="265" max="265" width="9.25" customWidth="1"/>
    <col min="513" max="513" width="4.625" customWidth="1"/>
    <col min="514" max="514" width="16.5" customWidth="1"/>
    <col min="515" max="515" width="35.25" customWidth="1"/>
    <col min="516" max="520" width="14.625" customWidth="1"/>
    <col min="521" max="521" width="9.25" customWidth="1"/>
    <col min="769" max="769" width="4.625" customWidth="1"/>
    <col min="770" max="770" width="16.5" customWidth="1"/>
    <col min="771" max="771" width="35.25" customWidth="1"/>
    <col min="772" max="776" width="14.625" customWidth="1"/>
    <col min="777" max="777" width="9.25" customWidth="1"/>
    <col min="1025" max="1025" width="4.625" customWidth="1"/>
    <col min="1026" max="1026" width="16.5" customWidth="1"/>
    <col min="1027" max="1027" width="35.25" customWidth="1"/>
    <col min="1028" max="1032" width="14.625" customWidth="1"/>
    <col min="1033" max="1033" width="9.25" customWidth="1"/>
    <col min="1281" max="1281" width="4.625" customWidth="1"/>
    <col min="1282" max="1282" width="16.5" customWidth="1"/>
    <col min="1283" max="1283" width="35.25" customWidth="1"/>
    <col min="1284" max="1288" width="14.625" customWidth="1"/>
    <col min="1289" max="1289" width="9.25" customWidth="1"/>
    <col min="1537" max="1537" width="4.625" customWidth="1"/>
    <col min="1538" max="1538" width="16.5" customWidth="1"/>
    <col min="1539" max="1539" width="35.25" customWidth="1"/>
    <col min="1540" max="1544" width="14.625" customWidth="1"/>
    <col min="1545" max="1545" width="9.25" customWidth="1"/>
    <col min="1793" max="1793" width="4.625" customWidth="1"/>
    <col min="1794" max="1794" width="16.5" customWidth="1"/>
    <col min="1795" max="1795" width="35.25" customWidth="1"/>
    <col min="1796" max="1800" width="14.625" customWidth="1"/>
    <col min="1801" max="1801" width="9.25" customWidth="1"/>
    <col min="2049" max="2049" width="4.625" customWidth="1"/>
    <col min="2050" max="2050" width="16.5" customWidth="1"/>
    <col min="2051" max="2051" width="35.25" customWidth="1"/>
    <col min="2052" max="2056" width="14.625" customWidth="1"/>
    <col min="2057" max="2057" width="9.25" customWidth="1"/>
    <col min="2305" max="2305" width="4.625" customWidth="1"/>
    <col min="2306" max="2306" width="16.5" customWidth="1"/>
    <col min="2307" max="2307" width="35.25" customWidth="1"/>
    <col min="2308" max="2312" width="14.625" customWidth="1"/>
    <col min="2313" max="2313" width="9.25" customWidth="1"/>
    <col min="2561" max="2561" width="4.625" customWidth="1"/>
    <col min="2562" max="2562" width="16.5" customWidth="1"/>
    <col min="2563" max="2563" width="35.25" customWidth="1"/>
    <col min="2564" max="2568" width="14.625" customWidth="1"/>
    <col min="2569" max="2569" width="9.25" customWidth="1"/>
    <col min="2817" max="2817" width="4.625" customWidth="1"/>
    <col min="2818" max="2818" width="16.5" customWidth="1"/>
    <col min="2819" max="2819" width="35.25" customWidth="1"/>
    <col min="2820" max="2824" width="14.625" customWidth="1"/>
    <col min="2825" max="2825" width="9.25" customWidth="1"/>
    <col min="3073" max="3073" width="4.625" customWidth="1"/>
    <col min="3074" max="3074" width="16.5" customWidth="1"/>
    <col min="3075" max="3075" width="35.25" customWidth="1"/>
    <col min="3076" max="3080" width="14.625" customWidth="1"/>
    <col min="3081" max="3081" width="9.25" customWidth="1"/>
    <col min="3329" max="3329" width="4.625" customWidth="1"/>
    <col min="3330" max="3330" width="16.5" customWidth="1"/>
    <col min="3331" max="3331" width="35.25" customWidth="1"/>
    <col min="3332" max="3336" width="14.625" customWidth="1"/>
    <col min="3337" max="3337" width="9.25" customWidth="1"/>
    <col min="3585" max="3585" width="4.625" customWidth="1"/>
    <col min="3586" max="3586" width="16.5" customWidth="1"/>
    <col min="3587" max="3587" width="35.25" customWidth="1"/>
    <col min="3588" max="3592" width="14.625" customWidth="1"/>
    <col min="3593" max="3593" width="9.25" customWidth="1"/>
    <col min="3841" max="3841" width="4.625" customWidth="1"/>
    <col min="3842" max="3842" width="16.5" customWidth="1"/>
    <col min="3843" max="3843" width="35.25" customWidth="1"/>
    <col min="3844" max="3848" width="14.625" customWidth="1"/>
    <col min="3849" max="3849" width="9.25" customWidth="1"/>
    <col min="4097" max="4097" width="4.625" customWidth="1"/>
    <col min="4098" max="4098" width="16.5" customWidth="1"/>
    <col min="4099" max="4099" width="35.25" customWidth="1"/>
    <col min="4100" max="4104" width="14.625" customWidth="1"/>
    <col min="4105" max="4105" width="9.25" customWidth="1"/>
    <col min="4353" max="4353" width="4.625" customWidth="1"/>
    <col min="4354" max="4354" width="16.5" customWidth="1"/>
    <col min="4355" max="4355" width="35.25" customWidth="1"/>
    <col min="4356" max="4360" width="14.625" customWidth="1"/>
    <col min="4361" max="4361" width="9.25" customWidth="1"/>
    <col min="4609" max="4609" width="4.625" customWidth="1"/>
    <col min="4610" max="4610" width="16.5" customWidth="1"/>
    <col min="4611" max="4611" width="35.25" customWidth="1"/>
    <col min="4612" max="4616" width="14.625" customWidth="1"/>
    <col min="4617" max="4617" width="9.25" customWidth="1"/>
    <col min="4865" max="4865" width="4.625" customWidth="1"/>
    <col min="4866" max="4866" width="16.5" customWidth="1"/>
    <col min="4867" max="4867" width="35.25" customWidth="1"/>
    <col min="4868" max="4872" width="14.625" customWidth="1"/>
    <col min="4873" max="4873" width="9.25" customWidth="1"/>
    <col min="5121" max="5121" width="4.625" customWidth="1"/>
    <col min="5122" max="5122" width="16.5" customWidth="1"/>
    <col min="5123" max="5123" width="35.25" customWidth="1"/>
    <col min="5124" max="5128" width="14.625" customWidth="1"/>
    <col min="5129" max="5129" width="9.25" customWidth="1"/>
    <col min="5377" max="5377" width="4.625" customWidth="1"/>
    <col min="5378" max="5378" width="16.5" customWidth="1"/>
    <col min="5379" max="5379" width="35.25" customWidth="1"/>
    <col min="5380" max="5384" width="14.625" customWidth="1"/>
    <col min="5385" max="5385" width="9.25" customWidth="1"/>
    <col min="5633" max="5633" width="4.625" customWidth="1"/>
    <col min="5634" max="5634" width="16.5" customWidth="1"/>
    <col min="5635" max="5635" width="35.25" customWidth="1"/>
    <col min="5636" max="5640" width="14.625" customWidth="1"/>
    <col min="5641" max="5641" width="9.25" customWidth="1"/>
    <col min="5889" max="5889" width="4.625" customWidth="1"/>
    <col min="5890" max="5890" width="16.5" customWidth="1"/>
    <col min="5891" max="5891" width="35.25" customWidth="1"/>
    <col min="5892" max="5896" width="14.625" customWidth="1"/>
    <col min="5897" max="5897" width="9.25" customWidth="1"/>
    <col min="6145" max="6145" width="4.625" customWidth="1"/>
    <col min="6146" max="6146" width="16.5" customWidth="1"/>
    <col min="6147" max="6147" width="35.25" customWidth="1"/>
    <col min="6148" max="6152" width="14.625" customWidth="1"/>
    <col min="6153" max="6153" width="9.25" customWidth="1"/>
    <col min="6401" max="6401" width="4.625" customWidth="1"/>
    <col min="6402" max="6402" width="16.5" customWidth="1"/>
    <col min="6403" max="6403" width="35.25" customWidth="1"/>
    <col min="6404" max="6408" width="14.625" customWidth="1"/>
    <col min="6409" max="6409" width="9.25" customWidth="1"/>
    <col min="6657" max="6657" width="4.625" customWidth="1"/>
    <col min="6658" max="6658" width="16.5" customWidth="1"/>
    <col min="6659" max="6659" width="35.25" customWidth="1"/>
    <col min="6660" max="6664" width="14.625" customWidth="1"/>
    <col min="6665" max="6665" width="9.25" customWidth="1"/>
    <col min="6913" max="6913" width="4.625" customWidth="1"/>
    <col min="6914" max="6914" width="16.5" customWidth="1"/>
    <col min="6915" max="6915" width="35.25" customWidth="1"/>
    <col min="6916" max="6920" width="14.625" customWidth="1"/>
    <col min="6921" max="6921" width="9.25" customWidth="1"/>
    <col min="7169" max="7169" width="4.625" customWidth="1"/>
    <col min="7170" max="7170" width="16.5" customWidth="1"/>
    <col min="7171" max="7171" width="35.25" customWidth="1"/>
    <col min="7172" max="7176" width="14.625" customWidth="1"/>
    <col min="7177" max="7177" width="9.25" customWidth="1"/>
    <col min="7425" max="7425" width="4.625" customWidth="1"/>
    <col min="7426" max="7426" width="16.5" customWidth="1"/>
    <col min="7427" max="7427" width="35.25" customWidth="1"/>
    <col min="7428" max="7432" width="14.625" customWidth="1"/>
    <col min="7433" max="7433" width="9.25" customWidth="1"/>
    <col min="7681" max="7681" width="4.625" customWidth="1"/>
    <col min="7682" max="7682" width="16.5" customWidth="1"/>
    <col min="7683" max="7683" width="35.25" customWidth="1"/>
    <col min="7684" max="7688" width="14.625" customWidth="1"/>
    <col min="7689" max="7689" width="9.25" customWidth="1"/>
    <col min="7937" max="7937" width="4.625" customWidth="1"/>
    <col min="7938" max="7938" width="16.5" customWidth="1"/>
    <col min="7939" max="7939" width="35.25" customWidth="1"/>
    <col min="7940" max="7944" width="14.625" customWidth="1"/>
    <col min="7945" max="7945" width="9.25" customWidth="1"/>
    <col min="8193" max="8193" width="4.625" customWidth="1"/>
    <col min="8194" max="8194" width="16.5" customWidth="1"/>
    <col min="8195" max="8195" width="35.25" customWidth="1"/>
    <col min="8196" max="8200" width="14.625" customWidth="1"/>
    <col min="8201" max="8201" width="9.25" customWidth="1"/>
    <col min="8449" max="8449" width="4.625" customWidth="1"/>
    <col min="8450" max="8450" width="16.5" customWidth="1"/>
    <col min="8451" max="8451" width="35.25" customWidth="1"/>
    <col min="8452" max="8456" width="14.625" customWidth="1"/>
    <col min="8457" max="8457" width="9.25" customWidth="1"/>
    <col min="8705" max="8705" width="4.625" customWidth="1"/>
    <col min="8706" max="8706" width="16.5" customWidth="1"/>
    <col min="8707" max="8707" width="35.25" customWidth="1"/>
    <col min="8708" max="8712" width="14.625" customWidth="1"/>
    <col min="8713" max="8713" width="9.25" customWidth="1"/>
    <col min="8961" max="8961" width="4.625" customWidth="1"/>
    <col min="8962" max="8962" width="16.5" customWidth="1"/>
    <col min="8963" max="8963" width="35.25" customWidth="1"/>
    <col min="8964" max="8968" width="14.625" customWidth="1"/>
    <col min="8969" max="8969" width="9.25" customWidth="1"/>
    <col min="9217" max="9217" width="4.625" customWidth="1"/>
    <col min="9218" max="9218" width="16.5" customWidth="1"/>
    <col min="9219" max="9219" width="35.25" customWidth="1"/>
    <col min="9220" max="9224" width="14.625" customWidth="1"/>
    <col min="9225" max="9225" width="9.25" customWidth="1"/>
    <col min="9473" max="9473" width="4.625" customWidth="1"/>
    <col min="9474" max="9474" width="16.5" customWidth="1"/>
    <col min="9475" max="9475" width="35.25" customWidth="1"/>
    <col min="9476" max="9480" width="14.625" customWidth="1"/>
    <col min="9481" max="9481" width="9.25" customWidth="1"/>
    <col min="9729" max="9729" width="4.625" customWidth="1"/>
    <col min="9730" max="9730" width="16.5" customWidth="1"/>
    <col min="9731" max="9731" width="35.25" customWidth="1"/>
    <col min="9732" max="9736" width="14.625" customWidth="1"/>
    <col min="9737" max="9737" width="9.25" customWidth="1"/>
    <col min="9985" max="9985" width="4.625" customWidth="1"/>
    <col min="9986" max="9986" width="16.5" customWidth="1"/>
    <col min="9987" max="9987" width="35.25" customWidth="1"/>
    <col min="9988" max="9992" width="14.625" customWidth="1"/>
    <col min="9993" max="9993" width="9.25" customWidth="1"/>
    <col min="10241" max="10241" width="4.625" customWidth="1"/>
    <col min="10242" max="10242" width="16.5" customWidth="1"/>
    <col min="10243" max="10243" width="35.25" customWidth="1"/>
    <col min="10244" max="10248" width="14.625" customWidth="1"/>
    <col min="10249" max="10249" width="9.25" customWidth="1"/>
    <col min="10497" max="10497" width="4.625" customWidth="1"/>
    <col min="10498" max="10498" width="16.5" customWidth="1"/>
    <col min="10499" max="10499" width="35.25" customWidth="1"/>
    <col min="10500" max="10504" width="14.625" customWidth="1"/>
    <col min="10505" max="10505" width="9.25" customWidth="1"/>
    <col min="10753" max="10753" width="4.625" customWidth="1"/>
    <col min="10754" max="10754" width="16.5" customWidth="1"/>
    <col min="10755" max="10755" width="35.25" customWidth="1"/>
    <col min="10756" max="10760" width="14.625" customWidth="1"/>
    <col min="10761" max="10761" width="9.25" customWidth="1"/>
    <col min="11009" max="11009" width="4.625" customWidth="1"/>
    <col min="11010" max="11010" width="16.5" customWidth="1"/>
    <col min="11011" max="11011" width="35.25" customWidth="1"/>
    <col min="11012" max="11016" width="14.625" customWidth="1"/>
    <col min="11017" max="11017" width="9.25" customWidth="1"/>
    <col min="11265" max="11265" width="4.625" customWidth="1"/>
    <col min="11266" max="11266" width="16.5" customWidth="1"/>
    <col min="11267" max="11267" width="35.25" customWidth="1"/>
    <col min="11268" max="11272" width="14.625" customWidth="1"/>
    <col min="11273" max="11273" width="9.25" customWidth="1"/>
    <col min="11521" max="11521" width="4.625" customWidth="1"/>
    <col min="11522" max="11522" width="16.5" customWidth="1"/>
    <col min="11523" max="11523" width="35.25" customWidth="1"/>
    <col min="11524" max="11528" width="14.625" customWidth="1"/>
    <col min="11529" max="11529" width="9.25" customWidth="1"/>
    <col min="11777" max="11777" width="4.625" customWidth="1"/>
    <col min="11778" max="11778" width="16.5" customWidth="1"/>
    <col min="11779" max="11779" width="35.25" customWidth="1"/>
    <col min="11780" max="11784" width="14.625" customWidth="1"/>
    <col min="11785" max="11785" width="9.25" customWidth="1"/>
    <col min="12033" max="12033" width="4.625" customWidth="1"/>
    <col min="12034" max="12034" width="16.5" customWidth="1"/>
    <col min="12035" max="12035" width="35.25" customWidth="1"/>
    <col min="12036" max="12040" width="14.625" customWidth="1"/>
    <col min="12041" max="12041" width="9.25" customWidth="1"/>
    <col min="12289" max="12289" width="4.625" customWidth="1"/>
    <col min="12290" max="12290" width="16.5" customWidth="1"/>
    <col min="12291" max="12291" width="35.25" customWidth="1"/>
    <col min="12292" max="12296" width="14.625" customWidth="1"/>
    <col min="12297" max="12297" width="9.25" customWidth="1"/>
    <col min="12545" max="12545" width="4.625" customWidth="1"/>
    <col min="12546" max="12546" width="16.5" customWidth="1"/>
    <col min="12547" max="12547" width="35.25" customWidth="1"/>
    <col min="12548" max="12552" width="14.625" customWidth="1"/>
    <col min="12553" max="12553" width="9.25" customWidth="1"/>
    <col min="12801" max="12801" width="4.625" customWidth="1"/>
    <col min="12802" max="12802" width="16.5" customWidth="1"/>
    <col min="12803" max="12803" width="35.25" customWidth="1"/>
    <col min="12804" max="12808" width="14.625" customWidth="1"/>
    <col min="12809" max="12809" width="9.25" customWidth="1"/>
    <col min="13057" max="13057" width="4.625" customWidth="1"/>
    <col min="13058" max="13058" width="16.5" customWidth="1"/>
    <col min="13059" max="13059" width="35.25" customWidth="1"/>
    <col min="13060" max="13064" width="14.625" customWidth="1"/>
    <col min="13065" max="13065" width="9.25" customWidth="1"/>
    <col min="13313" max="13313" width="4.625" customWidth="1"/>
    <col min="13314" max="13314" width="16.5" customWidth="1"/>
    <col min="13315" max="13315" width="35.25" customWidth="1"/>
    <col min="13316" max="13320" width="14.625" customWidth="1"/>
    <col min="13321" max="13321" width="9.25" customWidth="1"/>
    <col min="13569" max="13569" width="4.625" customWidth="1"/>
    <col min="13570" max="13570" width="16.5" customWidth="1"/>
    <col min="13571" max="13571" width="35.25" customWidth="1"/>
    <col min="13572" max="13576" width="14.625" customWidth="1"/>
    <col min="13577" max="13577" width="9.25" customWidth="1"/>
    <col min="13825" max="13825" width="4.625" customWidth="1"/>
    <col min="13826" max="13826" width="16.5" customWidth="1"/>
    <col min="13827" max="13827" width="35.25" customWidth="1"/>
    <col min="13828" max="13832" width="14.625" customWidth="1"/>
    <col min="13833" max="13833" width="9.25" customWidth="1"/>
    <col min="14081" max="14081" width="4.625" customWidth="1"/>
    <col min="14082" max="14082" width="16.5" customWidth="1"/>
    <col min="14083" max="14083" width="35.25" customWidth="1"/>
    <col min="14084" max="14088" width="14.625" customWidth="1"/>
    <col min="14089" max="14089" width="9.25" customWidth="1"/>
    <col min="14337" max="14337" width="4.625" customWidth="1"/>
    <col min="14338" max="14338" width="16.5" customWidth="1"/>
    <col min="14339" max="14339" width="35.25" customWidth="1"/>
    <col min="14340" max="14344" width="14.625" customWidth="1"/>
    <col min="14345" max="14345" width="9.25" customWidth="1"/>
    <col min="14593" max="14593" width="4.625" customWidth="1"/>
    <col min="14594" max="14594" width="16.5" customWidth="1"/>
    <col min="14595" max="14595" width="35.25" customWidth="1"/>
    <col min="14596" max="14600" width="14.625" customWidth="1"/>
    <col min="14601" max="14601" width="9.25" customWidth="1"/>
    <col min="14849" max="14849" width="4.625" customWidth="1"/>
    <col min="14850" max="14850" width="16.5" customWidth="1"/>
    <col min="14851" max="14851" width="35.25" customWidth="1"/>
    <col min="14852" max="14856" width="14.625" customWidth="1"/>
    <col min="14857" max="14857" width="9.25" customWidth="1"/>
    <col min="15105" max="15105" width="4.625" customWidth="1"/>
    <col min="15106" max="15106" width="16.5" customWidth="1"/>
    <col min="15107" max="15107" width="35.25" customWidth="1"/>
    <col min="15108" max="15112" width="14.625" customWidth="1"/>
    <col min="15113" max="15113" width="9.25" customWidth="1"/>
    <col min="15361" max="15361" width="4.625" customWidth="1"/>
    <col min="15362" max="15362" width="16.5" customWidth="1"/>
    <col min="15363" max="15363" width="35.25" customWidth="1"/>
    <col min="15364" max="15368" width="14.625" customWidth="1"/>
    <col min="15369" max="15369" width="9.25" customWidth="1"/>
    <col min="15617" max="15617" width="4.625" customWidth="1"/>
    <col min="15618" max="15618" width="16.5" customWidth="1"/>
    <col min="15619" max="15619" width="35.25" customWidth="1"/>
    <col min="15620" max="15624" width="14.625" customWidth="1"/>
    <col min="15625" max="15625" width="9.25" customWidth="1"/>
    <col min="15873" max="15873" width="4.625" customWidth="1"/>
    <col min="15874" max="15874" width="16.5" customWidth="1"/>
    <col min="15875" max="15875" width="35.25" customWidth="1"/>
    <col min="15876" max="15880" width="14.625" customWidth="1"/>
    <col min="15881" max="15881" width="9.25" customWidth="1"/>
    <col min="16129" max="16129" width="4.625" customWidth="1"/>
    <col min="16130" max="16130" width="16.5" customWidth="1"/>
    <col min="16131" max="16131" width="35.25" customWidth="1"/>
    <col min="16132" max="16136" width="14.625" customWidth="1"/>
    <col min="16137" max="16137" width="9.25" customWidth="1"/>
  </cols>
  <sheetData>
    <row r="1" spans="1:8" x14ac:dyDescent="0.2">
      <c r="A1" s="200"/>
      <c r="B1" s="201"/>
      <c r="C1" s="202"/>
      <c r="D1" s="203"/>
      <c r="E1" s="204"/>
      <c r="F1" s="205"/>
      <c r="G1" s="205"/>
      <c r="H1" s="206"/>
    </row>
    <row r="2" spans="1:8" x14ac:dyDescent="0.2">
      <c r="A2" s="200"/>
      <c r="B2" s="201" t="s">
        <v>6</v>
      </c>
      <c r="C2" s="234" t="s">
        <v>211</v>
      </c>
      <c r="D2" s="234"/>
      <c r="E2" s="234"/>
      <c r="F2" s="201"/>
      <c r="G2" s="201"/>
      <c r="H2" s="206"/>
    </row>
    <row r="3" spans="1:8" x14ac:dyDescent="0.2">
      <c r="A3" s="200"/>
      <c r="B3" s="201"/>
      <c r="C3" s="201"/>
      <c r="D3" s="201" t="s">
        <v>7</v>
      </c>
      <c r="E3" s="201"/>
      <c r="F3" s="201"/>
      <c r="G3" s="201"/>
      <c r="H3" s="206"/>
    </row>
    <row r="4" spans="1:8" x14ac:dyDescent="0.2">
      <c r="A4" s="200"/>
      <c r="B4" s="201" t="s">
        <v>8</v>
      </c>
      <c r="C4" s="201"/>
      <c r="D4" s="201"/>
      <c r="E4" s="201"/>
      <c r="F4" s="201"/>
      <c r="G4" s="201"/>
      <c r="H4" s="206"/>
    </row>
    <row r="5" spans="1:8" x14ac:dyDescent="0.2">
      <c r="A5" s="200"/>
      <c r="B5" s="201"/>
      <c r="C5" s="201"/>
      <c r="D5" s="201"/>
      <c r="E5" s="201"/>
      <c r="F5" s="201"/>
      <c r="G5" s="201"/>
      <c r="H5" s="206"/>
    </row>
    <row r="6" spans="1:8" x14ac:dyDescent="0.2">
      <c r="A6" s="200"/>
      <c r="B6" s="207" t="str">
        <f>" Сводный сметный расчет "&amp;H49&amp;" тыс. руб. с НДС"</f>
        <v xml:space="preserve"> Сводный сметный расчет 2371,699 тыс. руб. с НДС</v>
      </c>
      <c r="C6" s="201"/>
      <c r="D6" s="201"/>
      <c r="E6" s="201"/>
      <c r="F6" s="201"/>
      <c r="G6" s="201"/>
      <c r="H6" s="206"/>
    </row>
    <row r="7" spans="1:8" x14ac:dyDescent="0.2">
      <c r="A7" s="200"/>
      <c r="B7" s="201"/>
      <c r="C7" s="201"/>
      <c r="D7" s="201"/>
      <c r="E7" s="201"/>
      <c r="F7" s="201"/>
      <c r="G7" s="201"/>
      <c r="H7" s="206"/>
    </row>
    <row r="8" spans="1:8" x14ac:dyDescent="0.2">
      <c r="A8" s="200"/>
      <c r="B8" s="201"/>
      <c r="C8" s="201"/>
      <c r="D8" s="201"/>
      <c r="E8" s="201"/>
      <c r="F8" s="201"/>
      <c r="G8" s="201"/>
      <c r="H8" s="206"/>
    </row>
    <row r="9" spans="1:8" x14ac:dyDescent="0.2">
      <c r="A9" s="200"/>
      <c r="B9" s="201"/>
      <c r="C9" s="201"/>
      <c r="D9" s="201"/>
      <c r="E9" s="201"/>
      <c r="F9" s="201"/>
      <c r="G9" s="201"/>
      <c r="H9" s="206"/>
    </row>
    <row r="10" spans="1:8" x14ac:dyDescent="0.2">
      <c r="A10" s="200"/>
      <c r="B10" s="201" t="s">
        <v>9</v>
      </c>
      <c r="C10" s="201"/>
      <c r="D10" s="201"/>
      <c r="E10" s="201"/>
      <c r="F10" s="201"/>
      <c r="G10" s="201"/>
      <c r="H10" s="206"/>
    </row>
    <row r="11" spans="1:8" x14ac:dyDescent="0.2">
      <c r="A11" s="200"/>
      <c r="B11" s="201"/>
      <c r="C11" s="201"/>
      <c r="D11" s="208"/>
      <c r="E11" s="208"/>
      <c r="F11" s="208"/>
      <c r="G11" s="208"/>
      <c r="H11" s="206"/>
    </row>
    <row r="12" spans="1:8" x14ac:dyDescent="0.2">
      <c r="A12" s="200"/>
      <c r="B12" s="201"/>
      <c r="C12" s="201"/>
      <c r="D12" s="208"/>
      <c r="E12" s="208"/>
      <c r="F12" s="208"/>
      <c r="G12" s="206"/>
      <c r="H12" s="206"/>
    </row>
    <row r="13" spans="1:8" x14ac:dyDescent="0.2">
      <c r="A13" s="200"/>
      <c r="B13" s="201"/>
      <c r="C13" s="201"/>
      <c r="D13" s="209" t="s">
        <v>577</v>
      </c>
      <c r="E13" s="208"/>
      <c r="F13" s="206"/>
      <c r="G13" s="206"/>
      <c r="H13" s="206"/>
    </row>
    <row r="14" spans="1:8" x14ac:dyDescent="0.2">
      <c r="A14" s="200"/>
      <c r="B14" s="201"/>
      <c r="C14" s="201"/>
      <c r="D14" s="210"/>
      <c r="E14" s="208"/>
      <c r="F14" s="206"/>
      <c r="G14" s="206"/>
      <c r="H14" s="206"/>
    </row>
    <row r="15" spans="1:8" x14ac:dyDescent="0.2">
      <c r="A15" s="235" t="s">
        <v>578</v>
      </c>
      <c r="B15" s="235"/>
      <c r="C15" s="235"/>
      <c r="D15" s="235"/>
      <c r="E15" s="235"/>
      <c r="F15" s="235"/>
      <c r="G15" s="235"/>
      <c r="H15" s="235"/>
    </row>
    <row r="16" spans="1:8" x14ac:dyDescent="0.2">
      <c r="A16" s="200"/>
      <c r="B16" s="201"/>
      <c r="C16" s="201"/>
      <c r="D16" s="211" t="s">
        <v>579</v>
      </c>
      <c r="E16" s="208"/>
      <c r="F16" s="206"/>
      <c r="G16" s="206"/>
      <c r="H16" s="206"/>
    </row>
    <row r="17" spans="1:8" x14ac:dyDescent="0.2">
      <c r="A17" s="200"/>
      <c r="B17" s="201"/>
      <c r="C17" s="201"/>
      <c r="D17" s="208"/>
      <c r="E17" s="208"/>
      <c r="F17" s="208"/>
      <c r="G17" s="208"/>
      <c r="H17" s="206"/>
    </row>
    <row r="18" spans="1:8" ht="12.95" customHeight="1" x14ac:dyDescent="0.2">
      <c r="A18" s="200"/>
      <c r="D18" s="210"/>
      <c r="E18" s="206"/>
      <c r="F18" s="206"/>
      <c r="G18" s="206"/>
      <c r="H18" s="206"/>
    </row>
    <row r="19" spans="1:8" ht="27.95" customHeight="1" x14ac:dyDescent="0.2">
      <c r="A19" s="200"/>
      <c r="B19" s="201" t="s">
        <v>580</v>
      </c>
      <c r="C19" s="201"/>
      <c r="D19" s="210"/>
      <c r="E19" s="206"/>
      <c r="F19" s="206"/>
      <c r="G19" s="206"/>
      <c r="H19" s="206"/>
    </row>
    <row r="20" spans="1:8" x14ac:dyDescent="0.2">
      <c r="A20" s="200"/>
      <c r="B20" s="201"/>
      <c r="C20" s="201"/>
      <c r="D20" s="206"/>
      <c r="E20" s="206"/>
      <c r="F20" s="206"/>
      <c r="G20" s="206"/>
      <c r="H20" s="206"/>
    </row>
    <row r="21" spans="1:8" ht="33.75" customHeight="1" x14ac:dyDescent="0.2">
      <c r="A21" s="236" t="s">
        <v>10</v>
      </c>
      <c r="B21" s="237" t="s">
        <v>11</v>
      </c>
      <c r="C21" s="237" t="s">
        <v>12</v>
      </c>
      <c r="D21" s="238" t="s">
        <v>13</v>
      </c>
      <c r="E21" s="238"/>
      <c r="F21" s="238"/>
      <c r="G21" s="238"/>
      <c r="H21" s="236" t="s">
        <v>581</v>
      </c>
    </row>
    <row r="22" spans="1:8" x14ac:dyDescent="0.2">
      <c r="A22" s="236"/>
      <c r="B22" s="237"/>
      <c r="C22" s="237"/>
      <c r="D22" s="236" t="s">
        <v>582</v>
      </c>
      <c r="E22" s="236" t="s">
        <v>19</v>
      </c>
      <c r="F22" s="236" t="s">
        <v>20</v>
      </c>
      <c r="G22" s="236" t="s">
        <v>583</v>
      </c>
      <c r="H22" s="236"/>
    </row>
    <row r="23" spans="1:8" x14ac:dyDescent="0.2">
      <c r="A23" s="236"/>
      <c r="B23" s="237"/>
      <c r="C23" s="237"/>
      <c r="D23" s="236"/>
      <c r="E23" s="236"/>
      <c r="F23" s="236"/>
      <c r="G23" s="236"/>
      <c r="H23" s="236"/>
    </row>
    <row r="24" spans="1:8" x14ac:dyDescent="0.2">
      <c r="A24" s="236"/>
      <c r="B24" s="237"/>
      <c r="C24" s="237"/>
      <c r="D24" s="236"/>
      <c r="E24" s="236"/>
      <c r="F24" s="236"/>
      <c r="G24" s="236"/>
      <c r="H24" s="236"/>
    </row>
    <row r="25" spans="1:8" ht="42" customHeight="1" x14ac:dyDescent="0.2">
      <c r="A25" s="212">
        <v>1</v>
      </c>
      <c r="B25" s="213">
        <v>2</v>
      </c>
      <c r="C25" s="213">
        <v>3</v>
      </c>
      <c r="D25" s="212">
        <v>4</v>
      </c>
      <c r="E25" s="212">
        <v>5</v>
      </c>
      <c r="F25" s="212">
        <v>6</v>
      </c>
      <c r="G25" s="212">
        <v>7</v>
      </c>
      <c r="H25" s="212">
        <v>8</v>
      </c>
    </row>
    <row r="26" spans="1:8" ht="33.75" customHeight="1" x14ac:dyDescent="0.2">
      <c r="A26" s="231" t="s">
        <v>584</v>
      </c>
      <c r="B26" s="232"/>
      <c r="C26" s="232"/>
      <c r="D26" s="232"/>
      <c r="E26" s="232"/>
      <c r="F26" s="232"/>
      <c r="G26" s="232"/>
      <c r="H26" s="233"/>
    </row>
    <row r="27" spans="1:8" ht="51" x14ac:dyDescent="0.2">
      <c r="A27" s="214">
        <v>1</v>
      </c>
      <c r="B27" s="215" t="s">
        <v>585</v>
      </c>
      <c r="C27" s="215" t="s">
        <v>578</v>
      </c>
      <c r="D27" s="216">
        <f>(54558.56)/1000</f>
        <v>54.55856</v>
      </c>
      <c r="E27" s="217">
        <f>(259064.49)/1000</f>
        <v>259.06448999999998</v>
      </c>
      <c r="F27" s="217">
        <f>(717286.25)/1000</f>
        <v>717.28625</v>
      </c>
      <c r="G27" s="217"/>
      <c r="H27" s="217">
        <f>SUM(D27:G27)</f>
        <v>1030.9093</v>
      </c>
    </row>
    <row r="28" spans="1:8" ht="25.5" x14ac:dyDescent="0.2">
      <c r="A28" s="214">
        <v>2</v>
      </c>
      <c r="B28" s="215" t="s">
        <v>586</v>
      </c>
      <c r="C28" s="215" t="s">
        <v>587</v>
      </c>
      <c r="D28" s="216"/>
      <c r="E28" s="217">
        <f>57074.62/1000</f>
        <v>57.074620000000003</v>
      </c>
      <c r="F28" s="217">
        <f>445644.21/1000</f>
        <v>445.64421000000004</v>
      </c>
      <c r="G28" s="217"/>
      <c r="H28" s="217">
        <f>SUM(D28:G28)</f>
        <v>502.71883000000003</v>
      </c>
    </row>
    <row r="29" spans="1:8" x14ac:dyDescent="0.2">
      <c r="A29" s="218"/>
      <c r="B29" s="239" t="s">
        <v>588</v>
      </c>
      <c r="C29" s="240"/>
      <c r="D29" s="216">
        <f>D27</f>
        <v>54.55856</v>
      </c>
      <c r="E29" s="217">
        <f>E27</f>
        <v>259.06448999999998</v>
      </c>
      <c r="F29" s="217">
        <f>F27+F28</f>
        <v>1162.93046</v>
      </c>
      <c r="G29" s="217"/>
      <c r="H29" s="217">
        <f>H27+H28</f>
        <v>1533.6281300000001</v>
      </c>
    </row>
    <row r="30" spans="1:8" x14ac:dyDescent="0.2">
      <c r="A30" s="241" t="s">
        <v>589</v>
      </c>
      <c r="B30" s="242"/>
      <c r="C30" s="242"/>
      <c r="D30" s="242"/>
      <c r="E30" s="242"/>
      <c r="F30" s="242"/>
      <c r="G30" s="242"/>
      <c r="H30" s="243"/>
    </row>
    <row r="31" spans="1:8" x14ac:dyDescent="0.2">
      <c r="A31" s="214">
        <v>3</v>
      </c>
      <c r="B31" s="215" t="s">
        <v>590</v>
      </c>
      <c r="C31" s="215" t="s">
        <v>591</v>
      </c>
      <c r="D31" s="217">
        <f>D29/100*1.9</f>
        <v>1.03661264</v>
      </c>
      <c r="E31" s="217">
        <f>E29/100*1.9</f>
        <v>4.9222253099999991</v>
      </c>
      <c r="F31" s="217"/>
      <c r="G31" s="217"/>
      <c r="H31" s="217">
        <f>SUM(D31:G31)</f>
        <v>5.9588379499999995</v>
      </c>
    </row>
    <row r="32" spans="1:8" x14ac:dyDescent="0.2">
      <c r="A32" s="218"/>
      <c r="B32" s="239" t="s">
        <v>592</v>
      </c>
      <c r="C32" s="244"/>
      <c r="D32" s="217">
        <f>D31</f>
        <v>1.03661264</v>
      </c>
      <c r="E32" s="217">
        <f>E31</f>
        <v>4.9222253099999991</v>
      </c>
      <c r="F32" s="217"/>
      <c r="G32" s="217"/>
      <c r="H32" s="217">
        <f>SUM(D32:G32)</f>
        <v>5.9588379499999995</v>
      </c>
    </row>
    <row r="33" spans="1:8" x14ac:dyDescent="0.2">
      <c r="A33" s="218"/>
      <c r="B33" s="239" t="s">
        <v>593</v>
      </c>
      <c r="C33" s="244"/>
      <c r="D33" s="216">
        <f>SUM(D29+D32)</f>
        <v>55.595172640000001</v>
      </c>
      <c r="E33" s="216">
        <f>SUM(E29+E32)</f>
        <v>263.98671530999997</v>
      </c>
      <c r="F33" s="216">
        <f>SUM(F29+F32)</f>
        <v>1162.93046</v>
      </c>
      <c r="G33" s="216"/>
      <c r="H33" s="216">
        <f>SUM(H29+H32)</f>
        <v>1539.5869679500001</v>
      </c>
    </row>
    <row r="34" spans="1:8" x14ac:dyDescent="0.2">
      <c r="A34" s="241" t="s">
        <v>594</v>
      </c>
      <c r="B34" s="242"/>
      <c r="C34" s="242"/>
      <c r="D34" s="242"/>
      <c r="E34" s="242"/>
      <c r="F34" s="242"/>
      <c r="G34" s="242"/>
      <c r="H34" s="243"/>
    </row>
    <row r="35" spans="1:8" ht="25.5" x14ac:dyDescent="0.2">
      <c r="A35" s="214">
        <v>4</v>
      </c>
      <c r="B35" s="215" t="s">
        <v>613</v>
      </c>
      <c r="C35" s="215" t="s">
        <v>595</v>
      </c>
      <c r="D35" s="219"/>
      <c r="E35" s="219"/>
      <c r="F35" s="219"/>
      <c r="G35" s="219">
        <f>ROUND(H33*0.015,3)</f>
        <v>23.094000000000001</v>
      </c>
      <c r="H35" s="219">
        <f>G35</f>
        <v>23.094000000000001</v>
      </c>
    </row>
    <row r="36" spans="1:8" x14ac:dyDescent="0.2">
      <c r="A36" s="218"/>
      <c r="B36" s="239" t="s">
        <v>596</v>
      </c>
      <c r="C36" s="244"/>
      <c r="D36" s="219"/>
      <c r="E36" s="219"/>
      <c r="F36" s="219"/>
      <c r="G36" s="219">
        <f>SUM(G35:G35)</f>
        <v>23.094000000000001</v>
      </c>
      <c r="H36" s="219">
        <f>SUM(H35:H35)</f>
        <v>23.094000000000001</v>
      </c>
    </row>
    <row r="37" spans="1:8" x14ac:dyDescent="0.2">
      <c r="A37" s="218"/>
      <c r="B37" s="239" t="s">
        <v>597</v>
      </c>
      <c r="C37" s="244"/>
      <c r="D37" s="219">
        <f>D33+D36</f>
        <v>55.595172640000001</v>
      </c>
      <c r="E37" s="219">
        <f>E33+E36</f>
        <v>263.98671530999997</v>
      </c>
      <c r="F37" s="219">
        <f>F33+F36</f>
        <v>1162.93046</v>
      </c>
      <c r="G37" s="219">
        <f>G33+G36</f>
        <v>23.094000000000001</v>
      </c>
      <c r="H37" s="219">
        <f>H33+H36</f>
        <v>1562.6809679500002</v>
      </c>
    </row>
    <row r="38" spans="1:8" x14ac:dyDescent="0.2">
      <c r="A38" s="241" t="s">
        <v>598</v>
      </c>
      <c r="B38" s="242"/>
      <c r="C38" s="242"/>
      <c r="D38" s="242"/>
      <c r="E38" s="242"/>
      <c r="F38" s="242"/>
      <c r="G38" s="242"/>
      <c r="H38" s="243"/>
    </row>
    <row r="39" spans="1:8" ht="25.5" x14ac:dyDescent="0.2">
      <c r="A39" s="214">
        <v>5</v>
      </c>
      <c r="B39" s="215" t="s">
        <v>565</v>
      </c>
      <c r="C39" s="215" t="s">
        <v>599</v>
      </c>
      <c r="D39" s="217"/>
      <c r="E39" s="217"/>
      <c r="F39" s="217"/>
      <c r="G39" s="216">
        <f>413244.34/1000</f>
        <v>413.24434000000002</v>
      </c>
      <c r="H39" s="216">
        <f>G39</f>
        <v>413.24434000000002</v>
      </c>
    </row>
    <row r="40" spans="1:8" x14ac:dyDescent="0.2">
      <c r="A40" s="218"/>
      <c r="B40" s="239" t="s">
        <v>600</v>
      </c>
      <c r="C40" s="244"/>
      <c r="D40" s="217"/>
      <c r="E40" s="217"/>
      <c r="F40" s="217"/>
      <c r="G40" s="217">
        <f>G39</f>
        <v>413.24434000000002</v>
      </c>
      <c r="H40" s="216">
        <f>G40</f>
        <v>413.24434000000002</v>
      </c>
    </row>
    <row r="41" spans="1:8" x14ac:dyDescent="0.2">
      <c r="A41" s="218"/>
      <c r="B41" s="239" t="s">
        <v>601</v>
      </c>
      <c r="C41" s="244"/>
      <c r="D41" s="216">
        <f>D37+D40</f>
        <v>55.595172640000001</v>
      </c>
      <c r="E41" s="216">
        <f>E37+E40</f>
        <v>263.98671530999997</v>
      </c>
      <c r="F41" s="216">
        <f>F37+F40</f>
        <v>1162.93046</v>
      </c>
      <c r="G41" s="216">
        <f>G37+G40</f>
        <v>436.33834000000002</v>
      </c>
      <c r="H41" s="216">
        <f>SUM(D41:G41)</f>
        <v>1918.8506879500001</v>
      </c>
    </row>
    <row r="42" spans="1:8" x14ac:dyDescent="0.2">
      <c r="A42" s="241" t="s">
        <v>602</v>
      </c>
      <c r="B42" s="242"/>
      <c r="C42" s="242"/>
      <c r="D42" s="242"/>
      <c r="E42" s="242"/>
      <c r="F42" s="242"/>
      <c r="G42" s="242"/>
      <c r="H42" s="243"/>
    </row>
    <row r="43" spans="1:8" ht="38.25" x14ac:dyDescent="0.2">
      <c r="A43" s="214">
        <v>6</v>
      </c>
      <c r="B43" s="215" t="s">
        <v>603</v>
      </c>
      <c r="C43" s="215" t="s">
        <v>604</v>
      </c>
      <c r="D43" s="216">
        <f>3%*D41</f>
        <v>1.6678551792</v>
      </c>
      <c r="E43" s="216">
        <f>3%*E41</f>
        <v>7.919601459299999</v>
      </c>
      <c r="F43" s="216">
        <f>3%*F41</f>
        <v>34.8879138</v>
      </c>
      <c r="G43" s="216">
        <f>3%*G41</f>
        <v>13.0901502</v>
      </c>
      <c r="H43" s="216">
        <f>SUM(D43:G43)</f>
        <v>57.565520638500004</v>
      </c>
    </row>
    <row r="44" spans="1:8" x14ac:dyDescent="0.2">
      <c r="A44" s="218"/>
      <c r="B44" s="239" t="s">
        <v>605</v>
      </c>
      <c r="C44" s="244"/>
      <c r="D44" s="216">
        <f>D43</f>
        <v>1.6678551792</v>
      </c>
      <c r="E44" s="216">
        <f>E43</f>
        <v>7.919601459299999</v>
      </c>
      <c r="F44" s="216">
        <f>F43</f>
        <v>34.8879138</v>
      </c>
      <c r="G44" s="216">
        <f>G43</f>
        <v>13.0901502</v>
      </c>
      <c r="H44" s="216">
        <f>H43</f>
        <v>57.565520638500004</v>
      </c>
    </row>
    <row r="45" spans="1:8" x14ac:dyDescent="0.2">
      <c r="A45" s="218"/>
      <c r="B45" s="239" t="s">
        <v>606</v>
      </c>
      <c r="C45" s="244"/>
      <c r="D45" s="216">
        <f>D41+D44</f>
        <v>57.263027819200005</v>
      </c>
      <c r="E45" s="216">
        <f>E41+E44</f>
        <v>271.90631676929996</v>
      </c>
      <c r="F45" s="216">
        <f>F41+F44</f>
        <v>1197.8183738</v>
      </c>
      <c r="G45" s="216">
        <f>G41+G44</f>
        <v>449.4284902</v>
      </c>
      <c r="H45" s="216">
        <f>SUM(D45:G45)</f>
        <v>1976.4162085885</v>
      </c>
    </row>
    <row r="46" spans="1:8" x14ac:dyDescent="0.2">
      <c r="A46" s="231" t="s">
        <v>607</v>
      </c>
      <c r="B46" s="232"/>
      <c r="C46" s="232"/>
      <c r="D46" s="232"/>
      <c r="E46" s="232"/>
      <c r="F46" s="232"/>
      <c r="G46" s="232"/>
      <c r="H46" s="233"/>
    </row>
    <row r="47" spans="1:8" ht="25.5" x14ac:dyDescent="0.2">
      <c r="A47" s="220">
        <v>7</v>
      </c>
      <c r="B47" s="221" t="s">
        <v>608</v>
      </c>
      <c r="C47" s="221" t="s">
        <v>609</v>
      </c>
      <c r="D47" s="222">
        <f>ROUND(D45*0.2,3)</f>
        <v>11.452999999999999</v>
      </c>
      <c r="E47" s="222">
        <f>ROUND(E45*0.2,3)</f>
        <v>54.381</v>
      </c>
      <c r="F47" s="222">
        <f>ROUND(F45*0.2,3)</f>
        <v>239.56399999999999</v>
      </c>
      <c r="G47" s="222">
        <f>ROUND(G45*0.2,3)</f>
        <v>89.885999999999996</v>
      </c>
      <c r="H47" s="222">
        <f>H45*0.2</f>
        <v>395.28324171770004</v>
      </c>
    </row>
    <row r="48" spans="1:8" x14ac:dyDescent="0.2">
      <c r="A48" s="223"/>
      <c r="B48" s="245" t="s">
        <v>610</v>
      </c>
      <c r="C48" s="246"/>
      <c r="D48" s="222">
        <f>D47</f>
        <v>11.452999999999999</v>
      </c>
      <c r="E48" s="222">
        <f>E47</f>
        <v>54.381</v>
      </c>
      <c r="F48" s="222">
        <f>F47</f>
        <v>239.56399999999999</v>
      </c>
      <c r="G48" s="222">
        <f>G47</f>
        <v>89.885999999999996</v>
      </c>
      <c r="H48" s="222">
        <f>H47</f>
        <v>395.28324171770004</v>
      </c>
    </row>
    <row r="49" spans="1:8" x14ac:dyDescent="0.2">
      <c r="A49" s="223"/>
      <c r="B49" s="245" t="s">
        <v>611</v>
      </c>
      <c r="C49" s="246"/>
      <c r="D49" s="222">
        <f>D45+D48</f>
        <v>68.716027819200008</v>
      </c>
      <c r="E49" s="222">
        <f>E45+E48</f>
        <v>326.28731676929999</v>
      </c>
      <c r="F49" s="222">
        <f>F45+F48</f>
        <v>1437.3823738000001</v>
      </c>
      <c r="G49" s="222">
        <f>G45+G48</f>
        <v>539.31449020000002</v>
      </c>
      <c r="H49" s="222">
        <f>ROUND((H45+H48),3)</f>
        <v>2371.6990000000001</v>
      </c>
    </row>
    <row r="50" spans="1:8" hidden="1" x14ac:dyDescent="0.2">
      <c r="A50" s="224"/>
      <c r="B50" s="225"/>
      <c r="C50" s="225" t="s">
        <v>612</v>
      </c>
      <c r="D50" s="226">
        <v>540.99</v>
      </c>
      <c r="E50" s="226"/>
      <c r="F50" s="226"/>
      <c r="G50" s="226"/>
      <c r="H50" s="226">
        <f>SUM(D50:G50)</f>
        <v>540.99</v>
      </c>
    </row>
    <row r="52" spans="1:8" ht="15" x14ac:dyDescent="0.25">
      <c r="B52" s="228"/>
    </row>
    <row r="53" spans="1:8" ht="15" x14ac:dyDescent="0.25">
      <c r="B53" s="228"/>
    </row>
  </sheetData>
  <mergeCells count="28">
    <mergeCell ref="B49:C49"/>
    <mergeCell ref="A42:H42"/>
    <mergeCell ref="B44:C44"/>
    <mergeCell ref="B45:C45"/>
    <mergeCell ref="A46:H46"/>
    <mergeCell ref="B48:C48"/>
    <mergeCell ref="B36:C36"/>
    <mergeCell ref="B37:C37"/>
    <mergeCell ref="A38:H38"/>
    <mergeCell ref="B40:C40"/>
    <mergeCell ref="B41:C41"/>
    <mergeCell ref="B29:C29"/>
    <mergeCell ref="A30:H30"/>
    <mergeCell ref="B32:C32"/>
    <mergeCell ref="B33:C33"/>
    <mergeCell ref="A34:H34"/>
    <mergeCell ref="A26:H26"/>
    <mergeCell ref="C2:E2"/>
    <mergeCell ref="A15:H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</mergeCells>
  <pageMargins left="0.25" right="0.25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36"/>
  <sheetViews>
    <sheetView showOutlineSymbols="0" showWhiteSpace="0" view="pageBreakPreview" topLeftCell="A2" zoomScale="85" zoomScaleNormal="70" zoomScaleSheetLayoutView="85" workbookViewId="0">
      <selection activeCell="D23" sqref="D23:H29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16384" width="9" style="3"/>
  </cols>
  <sheetData>
    <row r="1" spans="1:8" x14ac:dyDescent="0.25">
      <c r="A1" s="1"/>
      <c r="B1" s="9"/>
      <c r="C1" s="1"/>
      <c r="D1" s="1"/>
      <c r="E1" s="1"/>
      <c r="F1" s="1"/>
      <c r="G1" s="1"/>
      <c r="H1" s="1"/>
    </row>
    <row r="2" spans="1:8" x14ac:dyDescent="0.25">
      <c r="A2" s="9" t="s">
        <v>5</v>
      </c>
      <c r="B2" s="13"/>
    </row>
    <row r="3" spans="1:8" x14ac:dyDescent="0.25">
      <c r="A3" s="10"/>
      <c r="B3" s="2" t="s">
        <v>177</v>
      </c>
      <c r="C3" s="10" t="str">
        <f>'Сводка затрат'!C14</f>
        <v>Интеллектуальная система учета электроэнергии Центрального филиала ООО "Газпром энерго" в Тульской области</v>
      </c>
      <c r="D3" s="10"/>
      <c r="E3" s="10"/>
      <c r="F3" s="10"/>
      <c r="G3" s="10"/>
      <c r="H3" s="10"/>
    </row>
    <row r="4" spans="1:8" x14ac:dyDescent="0.25">
      <c r="A4" s="9" t="s">
        <v>5</v>
      </c>
      <c r="B4" s="13"/>
    </row>
    <row r="5" spans="1:8" x14ac:dyDescent="0.25">
      <c r="A5" s="9" t="s">
        <v>5</v>
      </c>
      <c r="B5" s="13"/>
    </row>
    <row r="6" spans="1:8" x14ac:dyDescent="0.25">
      <c r="A6" s="1"/>
      <c r="B6" s="9"/>
      <c r="C6" s="1" t="s">
        <v>17</v>
      </c>
      <c r="D6" s="1"/>
      <c r="E6" s="1"/>
      <c r="F6" s="1"/>
      <c r="G6" s="1"/>
      <c r="H6" s="1"/>
    </row>
    <row r="7" spans="1:8" x14ac:dyDescent="0.25">
      <c r="A7" s="9" t="s">
        <v>5</v>
      </c>
      <c r="B7" s="13"/>
    </row>
    <row r="8" spans="1:8" x14ac:dyDescent="0.25">
      <c r="A8" s="10"/>
      <c r="B8" s="2" t="s">
        <v>18</v>
      </c>
      <c r="C8" s="248" t="s">
        <v>215</v>
      </c>
      <c r="D8" s="248"/>
      <c r="E8" s="248"/>
      <c r="F8" s="248"/>
      <c r="G8" s="248"/>
      <c r="H8" s="248"/>
    </row>
    <row r="9" spans="1:8" x14ac:dyDescent="0.25">
      <c r="A9" s="9" t="s">
        <v>5</v>
      </c>
      <c r="B9" s="13"/>
    </row>
    <row r="10" spans="1:8" x14ac:dyDescent="0.25">
      <c r="A10" s="9" t="s">
        <v>5</v>
      </c>
    </row>
    <row r="11" spans="1:8" x14ac:dyDescent="0.25">
      <c r="A11" s="2" t="s">
        <v>45</v>
      </c>
      <c r="B11" s="2"/>
      <c r="C11" s="2"/>
      <c r="D11" s="2"/>
      <c r="E11" s="2"/>
      <c r="F11" s="2"/>
      <c r="G11" s="2"/>
      <c r="H11" s="2"/>
    </row>
    <row r="12" spans="1:8" x14ac:dyDescent="0.25">
      <c r="A12" s="247" t="s">
        <v>10</v>
      </c>
      <c r="B12" s="247" t="s">
        <v>11</v>
      </c>
      <c r="C12" s="247" t="s">
        <v>12</v>
      </c>
      <c r="D12" s="247" t="s">
        <v>13</v>
      </c>
      <c r="E12" s="247" t="s">
        <v>5</v>
      </c>
      <c r="F12" s="247" t="s">
        <v>5</v>
      </c>
      <c r="G12" s="247" t="s">
        <v>5</v>
      </c>
      <c r="H12" s="247" t="s">
        <v>5</v>
      </c>
    </row>
    <row r="13" spans="1:8" ht="31.5" x14ac:dyDescent="0.25">
      <c r="A13" s="247" t="s">
        <v>5</v>
      </c>
      <c r="B13" s="247" t="s">
        <v>5</v>
      </c>
      <c r="C13" s="247" t="s">
        <v>5</v>
      </c>
      <c r="D13" s="5" t="s">
        <v>14</v>
      </c>
      <c r="E13" s="5" t="s">
        <v>19</v>
      </c>
      <c r="F13" s="5" t="s">
        <v>20</v>
      </c>
      <c r="G13" s="5" t="s">
        <v>21</v>
      </c>
      <c r="H13" s="5" t="s">
        <v>22</v>
      </c>
    </row>
    <row r="14" spans="1:8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8" ht="31.5" x14ac:dyDescent="0.25">
      <c r="A15" s="36">
        <v>1</v>
      </c>
      <c r="B15" s="36" t="s">
        <v>214</v>
      </c>
      <c r="C15" s="36" t="s">
        <v>215</v>
      </c>
      <c r="D15" s="58">
        <f>ССР!D45</f>
        <v>57.263027819200005</v>
      </c>
      <c r="E15" s="58">
        <f>ССР!E45</f>
        <v>271.90631676929996</v>
      </c>
      <c r="F15" s="58">
        <f>'Сводка затрат'!C22</f>
        <v>1197.8183738</v>
      </c>
      <c r="G15" s="76">
        <f>'Сводка затрат'!C23</f>
        <v>449.4284902</v>
      </c>
      <c r="H15" s="58">
        <f>D15+E15+F15+G15</f>
        <v>1976.4162085885</v>
      </c>
    </row>
    <row r="16" spans="1:8" x14ac:dyDescent="0.25">
      <c r="A16" s="6"/>
      <c r="B16" s="7"/>
      <c r="C16" s="7" t="s">
        <v>23</v>
      </c>
      <c r="D16" s="58">
        <f>D15</f>
        <v>57.263027819200005</v>
      </c>
      <c r="E16" s="58">
        <f>E15</f>
        <v>271.90631676929996</v>
      </c>
      <c r="F16" s="58">
        <f>F15</f>
        <v>1197.8183738</v>
      </c>
      <c r="G16" s="76">
        <f>G15</f>
        <v>449.4284902</v>
      </c>
      <c r="H16" s="58">
        <f>H15</f>
        <v>1976.4162085885</v>
      </c>
    </row>
    <row r="17" spans="1:8" x14ac:dyDescent="0.25">
      <c r="A17" s="4"/>
      <c r="B17" s="12"/>
      <c r="C17" s="12"/>
      <c r="D17" s="59"/>
      <c r="E17" s="59"/>
      <c r="F17" s="59"/>
      <c r="G17" s="77"/>
      <c r="H17" s="59"/>
    </row>
    <row r="18" spans="1:8" x14ac:dyDescent="0.25">
      <c r="A18" s="4"/>
      <c r="B18" s="12"/>
      <c r="C18" s="12"/>
      <c r="D18" s="59"/>
      <c r="E18" s="59"/>
      <c r="F18" s="59"/>
      <c r="G18" s="77"/>
      <c r="H18" s="59"/>
    </row>
    <row r="19" spans="1:8" x14ac:dyDescent="0.25">
      <c r="A19" s="36" t="s">
        <v>183</v>
      </c>
      <c r="B19" s="36" t="s">
        <v>183</v>
      </c>
      <c r="C19" s="11" t="s">
        <v>24</v>
      </c>
      <c r="D19" s="58" t="s">
        <v>214</v>
      </c>
      <c r="E19" s="58" t="s">
        <v>214</v>
      </c>
      <c r="F19" s="58" t="s">
        <v>214</v>
      </c>
      <c r="G19" s="76" t="s">
        <v>214</v>
      </c>
      <c r="H19" s="58" t="s">
        <v>214</v>
      </c>
    </row>
    <row r="20" spans="1:8" x14ac:dyDescent="0.25">
      <c r="A20" s="36" t="s">
        <v>183</v>
      </c>
      <c r="B20" s="36" t="s">
        <v>183</v>
      </c>
      <c r="C20" s="11" t="s">
        <v>25</v>
      </c>
      <c r="D20" s="58" t="s">
        <v>214</v>
      </c>
      <c r="E20" s="58" t="s">
        <v>214</v>
      </c>
      <c r="F20" s="58" t="s">
        <v>214</v>
      </c>
      <c r="G20" s="76" t="s">
        <v>214</v>
      </c>
      <c r="H20" s="58" t="s">
        <v>214</v>
      </c>
    </row>
    <row r="21" spans="1:8" x14ac:dyDescent="0.25">
      <c r="A21" s="6"/>
      <c r="B21" s="7"/>
      <c r="C21" s="7" t="s">
        <v>23</v>
      </c>
      <c r="D21" s="76"/>
      <c r="E21" s="76"/>
      <c r="F21" s="76"/>
      <c r="G21" s="76"/>
      <c r="H21" s="58"/>
    </row>
    <row r="22" spans="1:8" x14ac:dyDescent="0.25">
      <c r="A22" s="6"/>
      <c r="B22" s="7"/>
      <c r="C22" s="7" t="s">
        <v>26</v>
      </c>
      <c r="D22" s="76"/>
      <c r="E22" s="76"/>
      <c r="F22" s="76"/>
      <c r="G22" s="76"/>
      <c r="H22" s="58"/>
    </row>
    <row r="23" spans="1:8" x14ac:dyDescent="0.25">
      <c r="A23" s="6"/>
      <c r="B23" s="7"/>
      <c r="C23" s="11" t="s">
        <v>27</v>
      </c>
      <c r="D23" s="76" t="s">
        <v>214</v>
      </c>
      <c r="E23" s="76" t="s">
        <v>214</v>
      </c>
      <c r="F23" s="76" t="s">
        <v>214</v>
      </c>
      <c r="G23" s="76" t="s">
        <v>214</v>
      </c>
      <c r="H23" s="295">
        <f>([5]ЛСР_1!J234+[5]ЛСР_2!J165)/1000</f>
        <v>159.44114999999999</v>
      </c>
    </row>
    <row r="24" spans="1:8" x14ac:dyDescent="0.25">
      <c r="A24" s="6"/>
      <c r="B24" s="7"/>
      <c r="C24" s="11" t="s">
        <v>4</v>
      </c>
      <c r="D24" s="76" t="s">
        <v>214</v>
      </c>
      <c r="E24" s="76" t="s">
        <v>214</v>
      </c>
      <c r="F24" s="76" t="s">
        <v>214</v>
      </c>
      <c r="G24" s="76" t="s">
        <v>214</v>
      </c>
      <c r="H24" s="295">
        <f>[5]ЛСР_1!J233/1000</f>
        <v>35.617980000000003</v>
      </c>
    </row>
    <row r="25" spans="1:8" x14ac:dyDescent="0.25">
      <c r="A25" s="6"/>
      <c r="B25" s="7"/>
      <c r="C25" s="11" t="s">
        <v>28</v>
      </c>
      <c r="D25" s="76" t="s">
        <v>214</v>
      </c>
      <c r="E25" s="76" t="s">
        <v>214</v>
      </c>
      <c r="F25" s="76" t="s">
        <v>214</v>
      </c>
      <c r="G25" s="76" t="s">
        <v>214</v>
      </c>
      <c r="H25" s="295">
        <f>([5]ЛСР_1!J232+[5]ЛСР_2!J164)/1000</f>
        <v>65.184830000000005</v>
      </c>
    </row>
    <row r="26" spans="1:8" x14ac:dyDescent="0.25">
      <c r="A26" s="6"/>
      <c r="B26" s="7"/>
      <c r="C26" s="11" t="s">
        <v>29</v>
      </c>
      <c r="D26" s="76" t="s">
        <v>214</v>
      </c>
      <c r="E26" s="76" t="s">
        <v>214</v>
      </c>
      <c r="F26" s="76" t="s">
        <v>214</v>
      </c>
      <c r="G26" s="76" t="s">
        <v>214</v>
      </c>
      <c r="H26" s="295">
        <f>([5]ЛСР_1!J236+[5]ЛСР_2!J167)/1000</f>
        <v>77.125149999999991</v>
      </c>
    </row>
    <row r="27" spans="1:8" x14ac:dyDescent="0.25">
      <c r="A27" s="6"/>
      <c r="B27" s="7"/>
      <c r="C27" s="11" t="s">
        <v>30</v>
      </c>
      <c r="D27" s="76" t="s">
        <v>214</v>
      </c>
      <c r="E27" s="76" t="s">
        <v>214</v>
      </c>
      <c r="F27" s="76" t="s">
        <v>214</v>
      </c>
      <c r="G27" s="76" t="s">
        <v>214</v>
      </c>
      <c r="H27" s="295">
        <f>([5]ЛСР_1!J237+[5]ЛСР_2!J168)/1000</f>
        <v>39.880420000000001</v>
      </c>
    </row>
    <row r="28" spans="1:8" x14ac:dyDescent="0.25">
      <c r="A28" s="6"/>
      <c r="B28" s="7"/>
      <c r="C28" s="11" t="s">
        <v>31</v>
      </c>
      <c r="D28" s="76" t="s">
        <v>214</v>
      </c>
      <c r="E28" s="76" t="s">
        <v>214</v>
      </c>
      <c r="F28" s="76" t="s">
        <v>214</v>
      </c>
      <c r="G28" s="76" t="s">
        <v>214</v>
      </c>
      <c r="H28" s="295">
        <f>([5]ЛСР_1!J235+[5]ЛСР_2!J166)/1000</f>
        <v>1162.93046</v>
      </c>
    </row>
    <row r="29" spans="1:8" x14ac:dyDescent="0.25">
      <c r="A29" s="6"/>
      <c r="B29" s="7"/>
      <c r="C29" s="11" t="s">
        <v>32</v>
      </c>
      <c r="D29" s="76" t="s">
        <v>214</v>
      </c>
      <c r="E29" s="76" t="s">
        <v>214</v>
      </c>
      <c r="F29" s="76" t="s">
        <v>214</v>
      </c>
      <c r="G29" s="76" t="s">
        <v>214</v>
      </c>
      <c r="H29" s="295">
        <f>H15-H23-H24-H25-H26-H27-H28</f>
        <v>436.23621858849992</v>
      </c>
    </row>
    <row r="31" spans="1:8" x14ac:dyDescent="0.25">
      <c r="B31" s="3" t="s">
        <v>44</v>
      </c>
    </row>
    <row r="32" spans="1:8" x14ac:dyDescent="0.25">
      <c r="B32" s="3" t="s">
        <v>184</v>
      </c>
    </row>
    <row r="36" spans="8:8" x14ac:dyDescent="0.25">
      <c r="H36" s="229"/>
    </row>
  </sheetData>
  <mergeCells count="5">
    <mergeCell ref="D12:H12"/>
    <mergeCell ref="A12:A13"/>
    <mergeCell ref="B12:B13"/>
    <mergeCell ref="C12:C13"/>
    <mergeCell ref="C8:H8"/>
  </mergeCells>
  <pageMargins left="0.75" right="0.75" top="1" bottom="1" header="0.5" footer="0.5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1"/>
  <sheetViews>
    <sheetView showOutlineSymbols="0" showWhiteSpace="0" zoomScale="80" zoomScaleNormal="80" zoomScaleSheetLayoutView="85" workbookViewId="0">
      <selection activeCell="A12" sqref="A12"/>
    </sheetView>
  </sheetViews>
  <sheetFormatPr defaultRowHeight="15.75" x14ac:dyDescent="0.25"/>
  <cols>
    <col min="1" max="1" width="16.875" style="13" customWidth="1"/>
    <col min="2" max="2" width="42" style="13" customWidth="1"/>
    <col min="3" max="3" width="19.25" style="13" customWidth="1"/>
    <col min="4" max="4" width="15.75" style="13" customWidth="1"/>
    <col min="5" max="5" width="18.5" style="13" customWidth="1"/>
    <col min="6" max="6" width="15" style="13" bestFit="1" customWidth="1"/>
    <col min="7" max="7" width="23.625" style="13" customWidth="1"/>
    <col min="8" max="8" width="27.125" style="13" customWidth="1"/>
    <col min="9" max="9" width="20" style="13" bestFit="1" customWidth="1"/>
    <col min="10" max="16384" width="9" style="13"/>
  </cols>
  <sheetData>
    <row r="1" spans="1:8" s="3" customFormat="1" x14ac:dyDescent="0.25">
      <c r="A1" s="1"/>
      <c r="B1" s="1"/>
      <c r="C1" s="1"/>
      <c r="D1" s="1"/>
      <c r="E1" s="1"/>
      <c r="F1" s="1"/>
      <c r="G1" s="1"/>
      <c r="H1" s="1"/>
    </row>
    <row r="2" spans="1:8" s="3" customFormat="1" x14ac:dyDescent="0.25">
      <c r="A2" s="9" t="s">
        <v>5</v>
      </c>
    </row>
    <row r="3" spans="1:8" s="3" customFormat="1" x14ac:dyDescent="0.25">
      <c r="A3" s="10"/>
      <c r="B3" s="2" t="s">
        <v>177</v>
      </c>
      <c r="C3" s="248" t="str">
        <f>'Сводка затрат'!C14</f>
        <v>Интеллектуальная система учета электроэнергии Центрального филиала ООО "Газпром энерго" в Тульской области</v>
      </c>
      <c r="D3" s="248"/>
      <c r="E3" s="248"/>
      <c r="F3" s="248"/>
      <c r="G3" s="248"/>
      <c r="H3" s="248"/>
    </row>
    <row r="4" spans="1:8" s="3" customFormat="1" x14ac:dyDescent="0.25">
      <c r="A4" s="9" t="s">
        <v>5</v>
      </c>
    </row>
    <row r="5" spans="1:8" s="3" customFormat="1" x14ac:dyDescent="0.25">
      <c r="A5" s="9" t="s">
        <v>5</v>
      </c>
    </row>
    <row r="6" spans="1:8" s="3" customFormat="1" x14ac:dyDescent="0.25">
      <c r="A6" s="1"/>
      <c r="B6" s="13"/>
      <c r="C6" s="14" t="s">
        <v>166</v>
      </c>
      <c r="D6" s="1"/>
      <c r="E6" s="1"/>
      <c r="F6" s="1"/>
      <c r="G6" s="1"/>
      <c r="H6" s="1"/>
    </row>
    <row r="7" spans="1:8" s="3" customFormat="1" x14ac:dyDescent="0.25">
      <c r="A7" s="9" t="s">
        <v>5</v>
      </c>
    </row>
    <row r="8" spans="1:8" s="3" customFormat="1" x14ac:dyDescent="0.25">
      <c r="A8" s="10"/>
      <c r="B8" s="10"/>
      <c r="C8" s="10"/>
      <c r="D8" s="10"/>
      <c r="E8" s="10"/>
      <c r="F8" s="10"/>
      <c r="G8" s="10"/>
      <c r="H8" s="10"/>
    </row>
    <row r="11" spans="1:8" x14ac:dyDescent="0.25">
      <c r="A11" s="2" t="s">
        <v>614</v>
      </c>
    </row>
    <row r="12" spans="1:8" s="26" customFormat="1" ht="47.25" x14ac:dyDescent="0.25">
      <c r="A12" s="24" t="s">
        <v>174</v>
      </c>
      <c r="B12" s="24" t="s">
        <v>164</v>
      </c>
      <c r="C12" s="25" t="s">
        <v>167</v>
      </c>
      <c r="D12" s="24" t="s">
        <v>1</v>
      </c>
      <c r="E12" s="25" t="s">
        <v>168</v>
      </c>
      <c r="F12" s="25" t="s">
        <v>169</v>
      </c>
      <c r="G12" s="24" t="s">
        <v>209</v>
      </c>
      <c r="H12" s="25" t="s">
        <v>170</v>
      </c>
    </row>
    <row r="13" spans="1:8" s="28" customFormat="1" x14ac:dyDescent="0.25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27">
        <v>7</v>
      </c>
      <c r="H13" s="27">
        <v>8</v>
      </c>
    </row>
    <row r="14" spans="1:8" s="28" customFormat="1" ht="55.5" customHeight="1" x14ac:dyDescent="0.25">
      <c r="A14" s="29">
        <v>1</v>
      </c>
      <c r="B14" s="29" t="s">
        <v>215</v>
      </c>
      <c r="C14" s="29" t="s">
        <v>214</v>
      </c>
      <c r="D14" s="60">
        <f>ОСР!H16</f>
        <v>1976.4162085885</v>
      </c>
      <c r="E14" s="29">
        <v>15</v>
      </c>
      <c r="F14" s="29" t="s">
        <v>216</v>
      </c>
      <c r="G14" s="61">
        <f>D14/E14</f>
        <v>131.76108057256667</v>
      </c>
      <c r="H14" s="29" t="s">
        <v>214</v>
      </c>
    </row>
    <row r="15" spans="1:8" s="28" customFormat="1" ht="55.5" customHeight="1" x14ac:dyDescent="0.25">
      <c r="A15" s="66"/>
      <c r="B15" s="66"/>
      <c r="C15" s="66"/>
      <c r="D15" s="198"/>
      <c r="E15" s="66"/>
      <c r="F15" s="66"/>
      <c r="G15" s="199"/>
      <c r="H15" s="66"/>
    </row>
    <row r="16" spans="1:8" s="28" customFormat="1" x14ac:dyDescent="0.25"/>
    <row r="18" spans="1:15" x14ac:dyDescent="0.25">
      <c r="B18" s="3" t="s">
        <v>44</v>
      </c>
    </row>
    <row r="19" spans="1:15" ht="41.25" customHeight="1" x14ac:dyDescent="0.25">
      <c r="A19" s="28"/>
      <c r="B19" s="230" t="s">
        <v>186</v>
      </c>
      <c r="C19" s="230"/>
      <c r="D19" s="230"/>
      <c r="E19" s="230"/>
      <c r="F19" s="230"/>
      <c r="G19" s="230"/>
      <c r="H19" s="230"/>
      <c r="I19" s="28"/>
      <c r="J19" s="28"/>
      <c r="K19" s="28"/>
      <c r="L19" s="28"/>
      <c r="M19" s="28"/>
      <c r="N19" s="28"/>
      <c r="O19" s="28"/>
    </row>
    <row r="20" spans="1:15" ht="38.25" customHeight="1" x14ac:dyDescent="0.25">
      <c r="A20" s="28"/>
      <c r="B20" s="230" t="s">
        <v>206</v>
      </c>
      <c r="C20" s="230"/>
      <c r="D20" s="230"/>
      <c r="E20" s="230"/>
      <c r="F20" s="230"/>
      <c r="G20" s="230"/>
      <c r="H20" s="230"/>
      <c r="I20" s="28"/>
      <c r="J20" s="28"/>
      <c r="K20" s="28"/>
      <c r="L20" s="28"/>
      <c r="M20" s="28"/>
      <c r="N20" s="28"/>
      <c r="O20" s="28"/>
    </row>
    <row r="21" spans="1:15" ht="35.25" customHeight="1" x14ac:dyDescent="0.25">
      <c r="A21" s="28"/>
      <c r="B21" s="230" t="s">
        <v>185</v>
      </c>
      <c r="C21" s="230"/>
      <c r="D21" s="230"/>
      <c r="E21" s="230"/>
      <c r="F21" s="230"/>
      <c r="G21" s="230"/>
      <c r="H21" s="230"/>
      <c r="I21" s="28"/>
      <c r="J21" s="28"/>
      <c r="K21" s="28"/>
      <c r="L21" s="28"/>
      <c r="M21" s="28"/>
      <c r="N21" s="28"/>
      <c r="O21" s="28"/>
    </row>
    <row r="22" spans="1:15" s="49" customFormat="1" ht="31.5" customHeight="1" x14ac:dyDescent="0.2">
      <c r="A22" s="50"/>
      <c r="B22" s="249" t="s">
        <v>207</v>
      </c>
      <c r="C22" s="249"/>
      <c r="D22" s="249"/>
      <c r="E22" s="249"/>
      <c r="F22" s="249"/>
      <c r="G22" s="249"/>
      <c r="H22" s="249"/>
      <c r="I22" s="50"/>
      <c r="J22" s="50"/>
      <c r="K22" s="50"/>
      <c r="L22" s="50"/>
      <c r="M22" s="50"/>
      <c r="N22" s="50"/>
      <c r="O22" s="50"/>
    </row>
    <row r="23" spans="1:15" x14ac:dyDescent="0.25">
      <c r="A23" s="28"/>
      <c r="B23" s="28" t="s">
        <v>208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x14ac:dyDescent="0.25">
      <c r="A24" s="28"/>
      <c r="B24" s="28" t="s">
        <v>187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37.5" customHeight="1" x14ac:dyDescent="0.25">
      <c r="A25" s="28"/>
      <c r="B25" s="230" t="s">
        <v>188</v>
      </c>
      <c r="C25" s="230"/>
      <c r="D25" s="230"/>
      <c r="E25" s="230"/>
      <c r="F25" s="230"/>
      <c r="G25" s="230"/>
      <c r="H25" s="230"/>
      <c r="I25" s="28"/>
      <c r="J25" s="28"/>
      <c r="K25" s="28"/>
      <c r="L25" s="28"/>
      <c r="M25" s="28"/>
      <c r="N25" s="28"/>
      <c r="O25" s="28"/>
    </row>
    <row r="26" spans="1:15" ht="22.5" customHeight="1" x14ac:dyDescent="0.25">
      <c r="A26" s="28"/>
      <c r="B26" s="230" t="s">
        <v>189</v>
      </c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</row>
    <row r="27" spans="1:15" x14ac:dyDescent="0.25">
      <c r="A27" s="28"/>
      <c r="B27" s="28" t="s">
        <v>190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5">
      <c r="A28" s="28"/>
      <c r="B28" s="230" t="s">
        <v>204</v>
      </c>
      <c r="C28" s="230"/>
      <c r="D28" s="230"/>
      <c r="E28" s="230"/>
      <c r="F28" s="230"/>
      <c r="G28" s="230"/>
      <c r="H28" s="230"/>
      <c r="I28" s="28"/>
      <c r="J28" s="28"/>
      <c r="K28" s="28"/>
      <c r="L28" s="28"/>
      <c r="M28" s="28"/>
      <c r="N28" s="28"/>
      <c r="O28" s="28"/>
    </row>
    <row r="29" spans="1:15" x14ac:dyDescent="0.25">
      <c r="A29" s="28"/>
      <c r="B29" s="230" t="s">
        <v>202</v>
      </c>
      <c r="C29" s="230"/>
      <c r="D29" s="230"/>
      <c r="E29" s="230"/>
      <c r="F29" s="230"/>
      <c r="G29" s="230"/>
      <c r="H29" s="230"/>
      <c r="I29" s="28"/>
      <c r="J29" s="28"/>
      <c r="K29" s="28"/>
      <c r="L29" s="28"/>
      <c r="M29" s="28"/>
      <c r="N29" s="28"/>
      <c r="O29" s="28"/>
    </row>
    <row r="30" spans="1:15" ht="21.75" customHeight="1" x14ac:dyDescent="0.25">
      <c r="A30" s="28"/>
      <c r="B30" s="230" t="s">
        <v>203</v>
      </c>
      <c r="C30" s="230"/>
      <c r="D30" s="230"/>
      <c r="E30" s="230"/>
      <c r="F30" s="230"/>
      <c r="G30" s="230"/>
      <c r="H30" s="230"/>
      <c r="I30" s="28"/>
      <c r="J30" s="28"/>
      <c r="K30" s="28"/>
      <c r="L30" s="28"/>
      <c r="M30" s="28"/>
      <c r="N30" s="28"/>
      <c r="O30" s="28"/>
    </row>
    <row r="31" spans="1:15" ht="37.5" customHeight="1" x14ac:dyDescent="0.25">
      <c r="A31" s="28"/>
      <c r="B31" s="230" t="s">
        <v>205</v>
      </c>
      <c r="C31" s="230"/>
      <c r="D31" s="230"/>
      <c r="E31" s="230"/>
      <c r="F31" s="230"/>
      <c r="G31" s="230"/>
      <c r="H31" s="230"/>
      <c r="I31" s="28"/>
      <c r="J31" s="28"/>
      <c r="K31" s="28"/>
      <c r="L31" s="28"/>
      <c r="M31" s="28"/>
      <c r="N31" s="28"/>
      <c r="O31" s="28"/>
    </row>
  </sheetData>
  <mergeCells count="12">
    <mergeCell ref="B31:H31"/>
    <mergeCell ref="B20:H20"/>
    <mergeCell ref="B22:H22"/>
    <mergeCell ref="B21:H21"/>
    <mergeCell ref="B19:H19"/>
    <mergeCell ref="B25:H25"/>
    <mergeCell ref="B26:H26"/>
    <mergeCell ref="I26:O26"/>
    <mergeCell ref="B28:H28"/>
    <mergeCell ref="C3:H3"/>
    <mergeCell ref="B29:H29"/>
    <mergeCell ref="B30:H30"/>
  </mergeCells>
  <pageMargins left="0.25" right="0.25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50"/>
  <sheetViews>
    <sheetView showOutlineSymbols="0" showWhiteSpace="0" view="pageBreakPreview" zoomScale="85" zoomScaleNormal="80" zoomScaleSheetLayoutView="85" workbookViewId="0">
      <pane ySplit="12" topLeftCell="A25" activePane="bottomLeft" state="frozen"/>
      <selection activeCell="A12" sqref="A12:P12"/>
      <selection pane="bottomLeft" sqref="A1:A1048576"/>
    </sheetView>
  </sheetViews>
  <sheetFormatPr defaultRowHeight="15.75" x14ac:dyDescent="0.25"/>
  <cols>
    <col min="1" max="1" width="31" style="28" customWidth="1"/>
    <col min="2" max="2" width="10" style="16" bestFit="1" customWidth="1"/>
    <col min="3" max="3" width="14.125" style="13" customWidth="1"/>
    <col min="4" max="4" width="15.25" style="13" customWidth="1"/>
    <col min="5" max="5" width="13.375" style="13" customWidth="1"/>
    <col min="6" max="6" width="39.25" style="13" customWidth="1"/>
    <col min="7" max="7" width="28.125" style="13" customWidth="1"/>
    <col min="8" max="8" width="19" style="13" customWidth="1"/>
    <col min="9" max="16384" width="9" style="13"/>
  </cols>
  <sheetData>
    <row r="1" spans="1:8" x14ac:dyDescent="0.25">
      <c r="A1" s="195"/>
      <c r="B1" s="9"/>
      <c r="C1" s="9"/>
      <c r="D1" s="9"/>
      <c r="E1" s="9"/>
      <c r="F1" s="9"/>
      <c r="G1" s="9"/>
      <c r="H1" s="9"/>
    </row>
    <row r="2" spans="1:8" x14ac:dyDescent="0.25">
      <c r="A2" s="195" t="s">
        <v>5</v>
      </c>
      <c r="B2" s="13"/>
    </row>
    <row r="3" spans="1:8" x14ac:dyDescent="0.25">
      <c r="A3" s="39" t="s">
        <v>177</v>
      </c>
      <c r="B3" s="13" t="str">
        <f>'Сводка затрат'!C14</f>
        <v>Интеллектуальная система учета электроэнергии Центрального филиала ООО "Газпром энерго" в Тульской области</v>
      </c>
      <c r="C3" s="2"/>
      <c r="D3" s="2"/>
      <c r="E3" s="2"/>
      <c r="F3" s="2"/>
      <c r="G3" s="2"/>
      <c r="H3" s="2"/>
    </row>
    <row r="4" spans="1:8" x14ac:dyDescent="0.25">
      <c r="A4" s="195" t="s">
        <v>5</v>
      </c>
      <c r="B4" s="13"/>
    </row>
    <row r="5" spans="1:8" x14ac:dyDescent="0.25">
      <c r="A5" s="195" t="s">
        <v>5</v>
      </c>
      <c r="B5" s="13"/>
    </row>
    <row r="6" spans="1:8" x14ac:dyDescent="0.25">
      <c r="A6" s="195"/>
      <c r="B6" s="9" t="s">
        <v>165</v>
      </c>
      <c r="D6" s="9"/>
      <c r="E6" s="9"/>
      <c r="F6" s="9"/>
      <c r="G6" s="9"/>
      <c r="H6" s="9"/>
    </row>
    <row r="7" spans="1:8" x14ac:dyDescent="0.25">
      <c r="A7" s="195" t="s">
        <v>5</v>
      </c>
      <c r="B7" s="13"/>
    </row>
    <row r="8" spans="1:8" x14ac:dyDescent="0.25">
      <c r="A8" s="39"/>
      <c r="B8" s="13"/>
      <c r="C8" s="2"/>
      <c r="D8" s="2"/>
      <c r="E8" s="2"/>
      <c r="F8" s="2"/>
      <c r="G8" s="2"/>
      <c r="H8" s="2"/>
    </row>
    <row r="9" spans="1:8" x14ac:dyDescent="0.25">
      <c r="B9" s="13"/>
    </row>
    <row r="10" spans="1:8" x14ac:dyDescent="0.25">
      <c r="B10" s="13"/>
    </row>
    <row r="11" spans="1:8" x14ac:dyDescent="0.25">
      <c r="A11" s="39" t="s">
        <v>499</v>
      </c>
      <c r="B11" s="13"/>
    </row>
    <row r="12" spans="1:8" s="16" customFormat="1" ht="31.5" x14ac:dyDescent="0.25">
      <c r="A12" s="25" t="s">
        <v>0</v>
      </c>
      <c r="B12" s="22" t="s">
        <v>171</v>
      </c>
      <c r="C12" s="15" t="s">
        <v>3</v>
      </c>
      <c r="D12" s="22" t="s">
        <v>197</v>
      </c>
      <c r="E12" s="15" t="s">
        <v>16</v>
      </c>
      <c r="F12" s="22" t="s">
        <v>172</v>
      </c>
      <c r="G12" s="15" t="s">
        <v>201</v>
      </c>
      <c r="H12" s="22" t="s">
        <v>173</v>
      </c>
    </row>
    <row r="13" spans="1:8" s="16" customFormat="1" x14ac:dyDescent="0.25">
      <c r="A13" s="2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</row>
    <row r="14" spans="1:8" ht="51" x14ac:dyDescent="0.25">
      <c r="A14" s="69" t="s">
        <v>292</v>
      </c>
      <c r="B14" s="70" t="s">
        <v>216</v>
      </c>
      <c r="C14" s="78">
        <f>'[1]Счетчики_ГЭСН_2026 - Ресурсная '!$H$29</f>
        <v>6</v>
      </c>
      <c r="D14" s="72">
        <f>'[1]Счетчики_ГЭСН_2026 - Ресурсная '!$I$29/1000</f>
        <v>0.76439999999999997</v>
      </c>
      <c r="E14" s="73" t="s">
        <v>214</v>
      </c>
      <c r="F14" s="73" t="s">
        <v>229</v>
      </c>
      <c r="G14" s="74">
        <f t="shared" ref="G14" si="0">C14*D14</f>
        <v>4.5863999999999994</v>
      </c>
      <c r="H14" s="71" t="s">
        <v>291</v>
      </c>
    </row>
    <row r="15" spans="1:8" ht="51" x14ac:dyDescent="0.25">
      <c r="A15" s="69" t="s">
        <v>300</v>
      </c>
      <c r="B15" s="70" t="s">
        <v>216</v>
      </c>
      <c r="C15" s="79">
        <f>'[1]Счетчики_ГЭСН_2026 - Ресурсная '!$H$46</f>
        <v>15</v>
      </c>
      <c r="D15" s="72">
        <f>'[1]Счетчики_ГЭСН_2026 - Ресурсная '!$I$46/1000</f>
        <v>0.33467000000000002</v>
      </c>
      <c r="E15" s="73" t="s">
        <v>214</v>
      </c>
      <c r="F15" s="73" t="s">
        <v>230</v>
      </c>
      <c r="G15" s="74">
        <f t="shared" ref="G15" si="1">C15*D15</f>
        <v>5.0200500000000003</v>
      </c>
      <c r="H15" s="71" t="s">
        <v>299</v>
      </c>
    </row>
    <row r="16" spans="1:8" ht="51" x14ac:dyDescent="0.25">
      <c r="A16" s="69" t="s">
        <v>404</v>
      </c>
      <c r="B16" s="70" t="s">
        <v>216</v>
      </c>
      <c r="C16" s="79">
        <f>'[1]Счетчики_ГЭСН_2026 - Ресурсная '!$H$55</f>
        <v>27</v>
      </c>
      <c r="D16" s="72">
        <f>'[1]Счетчики_ГЭСН_2026 - Ресурсная '!$I$55/1000</f>
        <v>1.0599100000000001</v>
      </c>
      <c r="E16" s="73" t="s">
        <v>214</v>
      </c>
      <c r="F16" s="73" t="s">
        <v>498</v>
      </c>
      <c r="G16" s="74">
        <f t="shared" ref="G16" si="2">C16*D16</f>
        <v>28.617570000000004</v>
      </c>
      <c r="H16" s="71" t="s">
        <v>299</v>
      </c>
    </row>
    <row r="17" spans="1:8" ht="51" x14ac:dyDescent="0.25">
      <c r="A17" s="69" t="s">
        <v>412</v>
      </c>
      <c r="B17" s="70" t="s">
        <v>216</v>
      </c>
      <c r="C17" s="79">
        <f>'[1]Счетчики_ГЭСН_2026 - Ресурсная '!$H$66</f>
        <v>2</v>
      </c>
      <c r="D17" s="72">
        <f>'[1]Счетчики_ГЭСН_2026 - Ресурсная '!$I$66/1000</f>
        <v>21.864159999999998</v>
      </c>
      <c r="E17" s="73" t="s">
        <v>214</v>
      </c>
      <c r="F17" s="73" t="s">
        <v>214</v>
      </c>
      <c r="G17" s="74">
        <f t="shared" ref="G17" si="3">C17*D17</f>
        <v>43.728319999999997</v>
      </c>
      <c r="H17" s="71" t="s">
        <v>299</v>
      </c>
    </row>
    <row r="18" spans="1:8" ht="51" x14ac:dyDescent="0.25">
      <c r="A18" s="69" t="s">
        <v>414</v>
      </c>
      <c r="B18" s="70" t="s">
        <v>216</v>
      </c>
      <c r="C18" s="79">
        <f>'[1]Счетчики_ГЭСН_2026 - Ресурсная '!$H$70</f>
        <v>1</v>
      </c>
      <c r="D18" s="72">
        <f>'[1]Счетчики_ГЭСН_2026 - Ресурсная '!$I$70/1000</f>
        <v>5.9308900000000007</v>
      </c>
      <c r="E18" s="73" t="s">
        <v>214</v>
      </c>
      <c r="F18" s="73" t="s">
        <v>214</v>
      </c>
      <c r="G18" s="74">
        <f t="shared" ref="G18" si="4">C18*D18</f>
        <v>5.9308900000000007</v>
      </c>
      <c r="H18" s="71" t="s">
        <v>299</v>
      </c>
    </row>
    <row r="19" spans="1:8" ht="51" x14ac:dyDescent="0.25">
      <c r="A19" s="69" t="s">
        <v>432</v>
      </c>
      <c r="B19" s="70" t="s">
        <v>216</v>
      </c>
      <c r="C19" s="79">
        <f>'[1]Счетчики_ГЭСН_2026 - Ресурсная '!$H$84</f>
        <v>1</v>
      </c>
      <c r="D19" s="72">
        <f>'[1]Счетчики_ГЭСН_2026 - Ресурсная '!$I$84/1000</f>
        <v>8.6823300000000003</v>
      </c>
      <c r="E19" s="73" t="s">
        <v>214</v>
      </c>
      <c r="F19" s="73" t="s">
        <v>214</v>
      </c>
      <c r="G19" s="74">
        <f t="shared" ref="G19" si="5">C19*D19</f>
        <v>8.6823300000000003</v>
      </c>
      <c r="H19" s="71" t="s">
        <v>299</v>
      </c>
    </row>
    <row r="20" spans="1:8" ht="51" x14ac:dyDescent="0.25">
      <c r="A20" s="69" t="s">
        <v>279</v>
      </c>
      <c r="B20" s="70" t="s">
        <v>216</v>
      </c>
      <c r="C20" s="79">
        <f>'[1]Счетчики_ГЭСН_2026 - Ресурсная '!$H$98</f>
        <v>1</v>
      </c>
      <c r="D20" s="72">
        <f>'[1]Счетчики_ГЭСН_2026 - Ресурсная '!$I$98/1000</f>
        <v>1.29301</v>
      </c>
      <c r="E20" s="73" t="s">
        <v>214</v>
      </c>
      <c r="F20" s="73" t="s">
        <v>214</v>
      </c>
      <c r="G20" s="74">
        <f t="shared" ref="G20" si="6">C20*D20</f>
        <v>1.29301</v>
      </c>
      <c r="H20" s="71" t="s">
        <v>299</v>
      </c>
    </row>
    <row r="21" spans="1:8" ht="63.75" x14ac:dyDescent="0.25">
      <c r="A21" s="69" t="s">
        <v>307</v>
      </c>
      <c r="B21" s="75" t="str">
        <f>'[2]Счетчики_ГЭСН - Ресурсная смета'!$F$123</f>
        <v>сетевой элемент</v>
      </c>
      <c r="C21" s="78">
        <f>'[1]Счетчики_ГЭСН_2026 - Ресурсная '!$H$112</f>
        <v>1</v>
      </c>
      <c r="D21" s="72">
        <f>'[1]Счетчики_ГЭСН_2026 - Ресурсная '!$I$112/1000</f>
        <v>13.665100000000001</v>
      </c>
      <c r="E21" s="73" t="s">
        <v>214</v>
      </c>
      <c r="F21" s="73" t="s">
        <v>214</v>
      </c>
      <c r="G21" s="74">
        <f>C21*D21</f>
        <v>13.665100000000001</v>
      </c>
      <c r="H21" s="71" t="s">
        <v>306</v>
      </c>
    </row>
    <row r="22" spans="1:8" ht="63.75" x14ac:dyDescent="0.25">
      <c r="A22" s="69" t="s">
        <v>450</v>
      </c>
      <c r="B22" s="75" t="s">
        <v>224</v>
      </c>
      <c r="C22" s="78">
        <f>'[1]Счетчики_ГЭСН_2026 - Ресурсная '!$H$116</f>
        <v>2</v>
      </c>
      <c r="D22" s="72">
        <f>'[1]Счетчики_ГЭСН_2026 - Ресурсная '!$I$116/1000</f>
        <v>16.747299999999999</v>
      </c>
      <c r="E22" s="73" t="s">
        <v>214</v>
      </c>
      <c r="F22" s="73" t="s">
        <v>214</v>
      </c>
      <c r="G22" s="74">
        <f>C22*D22</f>
        <v>33.494599999999998</v>
      </c>
      <c r="H22" s="71" t="s">
        <v>306</v>
      </c>
    </row>
    <row r="23" spans="1:8" ht="63.75" x14ac:dyDescent="0.25">
      <c r="A23" s="69" t="s">
        <v>478</v>
      </c>
      <c r="B23" s="70" t="s">
        <v>216</v>
      </c>
      <c r="C23" s="78">
        <f>'[1]Счетчики_ГЭСН_2026 - Ресурсная '!$H$179</f>
        <v>9</v>
      </c>
      <c r="D23" s="72">
        <f>'[1]Счетчики_ГЭСН_2026 - Ресурсная '!$I$179/1000</f>
        <v>27.956</v>
      </c>
      <c r="E23" s="73" t="s">
        <v>214</v>
      </c>
      <c r="F23" s="73" t="s">
        <v>214</v>
      </c>
      <c r="G23" s="74">
        <f t="shared" ref="G23:G24" si="7">C23*D23</f>
        <v>251.60399999999998</v>
      </c>
      <c r="H23" s="71" t="s">
        <v>306</v>
      </c>
    </row>
    <row r="24" spans="1:8" ht="63.75" x14ac:dyDescent="0.25">
      <c r="A24" s="69" t="s">
        <v>479</v>
      </c>
      <c r="B24" s="70" t="s">
        <v>216</v>
      </c>
      <c r="C24" s="78">
        <f>'[1]Счетчики_ГЭСН_2026 - Ресурсная '!$H$181</f>
        <v>6</v>
      </c>
      <c r="D24" s="72">
        <f>'[1]Счетчики_ГЭСН_2026 - Ресурсная '!$I$181/1000</f>
        <v>28.805</v>
      </c>
      <c r="E24" s="73" t="s">
        <v>214</v>
      </c>
      <c r="F24" s="73" t="s">
        <v>214</v>
      </c>
      <c r="G24" s="74">
        <f t="shared" si="7"/>
        <v>172.82999999999998</v>
      </c>
      <c r="H24" s="71" t="s">
        <v>306</v>
      </c>
    </row>
    <row r="25" spans="1:8" ht="63.75" x14ac:dyDescent="0.25">
      <c r="A25" s="69" t="s">
        <v>480</v>
      </c>
      <c r="B25" s="70" t="s">
        <v>216</v>
      </c>
      <c r="C25" s="78">
        <f>'[1]Счетчики_ГЭСН_2026 - Ресурсная '!$H$183</f>
        <v>27</v>
      </c>
      <c r="D25" s="72">
        <f>'[1]Счетчики_ГЭСН_2026 - Ресурсная '!$I$183/1000</f>
        <v>1.1399999999999999</v>
      </c>
      <c r="E25" s="73" t="s">
        <v>214</v>
      </c>
      <c r="F25" s="73" t="s">
        <v>214</v>
      </c>
      <c r="G25" s="74">
        <f t="shared" ref="G25" si="8">C25*D25</f>
        <v>30.779999999999998</v>
      </c>
      <c r="H25" s="71" t="s">
        <v>306</v>
      </c>
    </row>
    <row r="26" spans="1:8" ht="63.75" x14ac:dyDescent="0.25">
      <c r="A26" s="69" t="s">
        <v>481</v>
      </c>
      <c r="B26" s="70" t="s">
        <v>216</v>
      </c>
      <c r="C26" s="78">
        <f>'[1]Счетчики_ГЭСН_2026 - Ресурсная '!$H$185</f>
        <v>1</v>
      </c>
      <c r="D26" s="72">
        <f>'[1]Счетчики_ГЭСН_2026 - Ресурсная '!$I$185/1000</f>
        <v>324.06</v>
      </c>
      <c r="E26" s="73" t="s">
        <v>214</v>
      </c>
      <c r="F26" s="73" t="s">
        <v>214</v>
      </c>
      <c r="G26" s="74">
        <f t="shared" ref="G26" si="9">C26*D26</f>
        <v>324.06</v>
      </c>
      <c r="H26" s="71" t="s">
        <v>306</v>
      </c>
    </row>
    <row r="27" spans="1:8" ht="63.75" x14ac:dyDescent="0.25">
      <c r="A27" s="69" t="s">
        <v>482</v>
      </c>
      <c r="B27" s="70" t="s">
        <v>216</v>
      </c>
      <c r="C27" s="78">
        <f>'[1]Счетчики_ГЭСН_2026 - Ресурсная '!$H$187</f>
        <v>2</v>
      </c>
      <c r="D27" s="72">
        <f>'[1]Счетчики_ГЭСН_2026 - Ресурсная '!$I$187/1000</f>
        <v>8.6</v>
      </c>
      <c r="E27" s="73" t="s">
        <v>214</v>
      </c>
      <c r="F27" s="73" t="s">
        <v>214</v>
      </c>
      <c r="G27" s="74">
        <f t="shared" ref="G27:G31" si="10">C27*D27</f>
        <v>17.2</v>
      </c>
      <c r="H27" s="71" t="s">
        <v>306</v>
      </c>
    </row>
    <row r="28" spans="1:8" ht="63.75" x14ac:dyDescent="0.25">
      <c r="A28" s="69" t="s">
        <v>483</v>
      </c>
      <c r="B28" s="70" t="s">
        <v>216</v>
      </c>
      <c r="C28" s="78">
        <f>'[1]Счетчики_ГЭСН_2026 - Ресурсная '!$H$189</f>
        <v>1</v>
      </c>
      <c r="D28" s="72">
        <f>'[1]Счетчики_ГЭСН_2026 - Ресурсная '!$I$189/1000</f>
        <v>20.974</v>
      </c>
      <c r="E28" s="73" t="s">
        <v>214</v>
      </c>
      <c r="F28" s="73" t="s">
        <v>214</v>
      </c>
      <c r="G28" s="74">
        <f t="shared" si="10"/>
        <v>20.974</v>
      </c>
      <c r="H28" s="71" t="s">
        <v>306</v>
      </c>
    </row>
    <row r="29" spans="1:8" ht="63.75" x14ac:dyDescent="0.25">
      <c r="A29" s="69" t="s">
        <v>484</v>
      </c>
      <c r="B29" s="70" t="s">
        <v>216</v>
      </c>
      <c r="C29" s="78">
        <f>'[1]Счетчики_ГЭСН_2026 - Ресурсная '!$H$191</f>
        <v>1</v>
      </c>
      <c r="D29" s="72">
        <f>'[1]Счетчики_ГЭСН_2026 - Ресурсная '!$I$191/1000</f>
        <v>165</v>
      </c>
      <c r="E29" s="73" t="s">
        <v>214</v>
      </c>
      <c r="F29" s="73" t="s">
        <v>214</v>
      </c>
      <c r="G29" s="74">
        <f t="shared" si="10"/>
        <v>165</v>
      </c>
      <c r="H29" s="71" t="s">
        <v>306</v>
      </c>
    </row>
    <row r="30" spans="1:8" ht="63.75" x14ac:dyDescent="0.25">
      <c r="A30" s="69" t="s">
        <v>485</v>
      </c>
      <c r="B30" s="70" t="s">
        <v>216</v>
      </c>
      <c r="C30" s="78">
        <f>'[1]Счетчики_ГЭСН_2026 - Ресурсная '!$H$193</f>
        <v>1</v>
      </c>
      <c r="D30" s="72">
        <f>'[1]Счетчики_ГЭСН_2026 - Ресурсная '!$I$193/1000</f>
        <v>15.5</v>
      </c>
      <c r="E30" s="73" t="s">
        <v>214</v>
      </c>
      <c r="F30" s="73" t="s">
        <v>214</v>
      </c>
      <c r="G30" s="74">
        <f t="shared" si="10"/>
        <v>15.5</v>
      </c>
      <c r="H30" s="71" t="s">
        <v>306</v>
      </c>
    </row>
    <row r="31" spans="1:8" ht="63.75" x14ac:dyDescent="0.25">
      <c r="A31" s="69" t="s">
        <v>486</v>
      </c>
      <c r="B31" s="70" t="s">
        <v>216</v>
      </c>
      <c r="C31" s="78">
        <f>'[1]Счетчики_ГЭСН_2026 - Ресурсная '!$H$195</f>
        <v>1</v>
      </c>
      <c r="D31" s="72">
        <f>'[1]Счетчики_ГЭСН_2026 - Ресурсная '!$I$195/1000</f>
        <v>7.6</v>
      </c>
      <c r="E31" s="73" t="s">
        <v>214</v>
      </c>
      <c r="F31" s="73" t="s">
        <v>214</v>
      </c>
      <c r="G31" s="74">
        <f t="shared" si="10"/>
        <v>7.6</v>
      </c>
      <c r="H31" s="71" t="s">
        <v>306</v>
      </c>
    </row>
    <row r="32" spans="1:8" ht="63.75" x14ac:dyDescent="0.25">
      <c r="A32" s="69" t="s">
        <v>487</v>
      </c>
      <c r="B32" s="70" t="s">
        <v>216</v>
      </c>
      <c r="C32" s="78">
        <f>'[1]Счетчики_ГЭСН_2026 - Ресурсная '!$H$197</f>
        <v>1</v>
      </c>
      <c r="D32" s="72">
        <f>'[1]Счетчики_ГЭСН_2026 - Ресурсная '!$I$197/1000</f>
        <v>10.3</v>
      </c>
      <c r="E32" s="73" t="s">
        <v>214</v>
      </c>
      <c r="F32" s="73" t="s">
        <v>214</v>
      </c>
      <c r="G32" s="74">
        <f t="shared" ref="G32:G36" si="11">C32*D32</f>
        <v>10.3</v>
      </c>
      <c r="H32" s="71" t="s">
        <v>306</v>
      </c>
    </row>
    <row r="33" spans="1:8" ht="63.75" x14ac:dyDescent="0.25">
      <c r="A33" s="69" t="s">
        <v>488</v>
      </c>
      <c r="B33" s="70" t="s">
        <v>216</v>
      </c>
      <c r="C33" s="78">
        <f>'[1]Счетчики_ГЭСН_2026 - Ресурсная '!$H$199</f>
        <v>1</v>
      </c>
      <c r="D33" s="72">
        <f>'[1]Счетчики_ГЭСН_2026 - Ресурсная '!$I$199/1000</f>
        <v>4.5</v>
      </c>
      <c r="E33" s="73" t="s">
        <v>214</v>
      </c>
      <c r="F33" s="73" t="s">
        <v>214</v>
      </c>
      <c r="G33" s="74">
        <f t="shared" si="11"/>
        <v>4.5</v>
      </c>
      <c r="H33" s="71" t="s">
        <v>306</v>
      </c>
    </row>
    <row r="34" spans="1:8" ht="63.75" x14ac:dyDescent="0.25">
      <c r="A34" s="69" t="s">
        <v>489</v>
      </c>
      <c r="B34" s="70" t="s">
        <v>216</v>
      </c>
      <c r="C34" s="78">
        <f>'[1]Счетчики_ГЭСН_2026 - Ресурсная '!$H$201</f>
        <v>9</v>
      </c>
      <c r="D34" s="72">
        <f>'[1]Счетчики_ГЭСН_2026 - Ресурсная '!$I$201/1000</f>
        <v>0.65</v>
      </c>
      <c r="E34" s="73" t="s">
        <v>214</v>
      </c>
      <c r="F34" s="73" t="s">
        <v>214</v>
      </c>
      <c r="G34" s="74">
        <f t="shared" si="11"/>
        <v>5.8500000000000005</v>
      </c>
      <c r="H34" s="71" t="s">
        <v>306</v>
      </c>
    </row>
    <row r="35" spans="1:8" ht="63.75" x14ac:dyDescent="0.25">
      <c r="A35" s="69" t="s">
        <v>490</v>
      </c>
      <c r="B35" s="70" t="s">
        <v>227</v>
      </c>
      <c r="C35" s="78">
        <f>'[1]Счетчики_ГЭСН_2026 - Ресурсная '!$H$203</f>
        <v>200</v>
      </c>
      <c r="D35" s="72">
        <f>'[1]Счетчики_ГЭСН_2026 - Ресурсная '!$I$203/1000</f>
        <v>6.2E-2</v>
      </c>
      <c r="E35" s="73" t="s">
        <v>214</v>
      </c>
      <c r="F35" s="73" t="s">
        <v>214</v>
      </c>
      <c r="G35" s="74">
        <f t="shared" si="11"/>
        <v>12.4</v>
      </c>
      <c r="H35" s="71" t="s">
        <v>306</v>
      </c>
    </row>
    <row r="36" spans="1:8" ht="63.75" x14ac:dyDescent="0.25">
      <c r="A36" s="69" t="s">
        <v>491</v>
      </c>
      <c r="B36" s="70" t="s">
        <v>216</v>
      </c>
      <c r="C36" s="78">
        <f>'[1]Счетчики_ГЭСН_2026 - Ресурсная '!$H$205</f>
        <v>6</v>
      </c>
      <c r="D36" s="72">
        <f>'[1]Счетчики_ГЭСН_2026 - Ресурсная '!$I$205/1000</f>
        <v>2.2000000000000002</v>
      </c>
      <c r="E36" s="73" t="s">
        <v>214</v>
      </c>
      <c r="F36" s="73" t="s">
        <v>214</v>
      </c>
      <c r="G36" s="74">
        <f t="shared" si="11"/>
        <v>13.200000000000001</v>
      </c>
      <c r="H36" s="71" t="s">
        <v>306</v>
      </c>
    </row>
    <row r="37" spans="1:8" x14ac:dyDescent="0.25">
      <c r="A37" s="196"/>
      <c r="B37" s="64"/>
      <c r="C37" s="65"/>
      <c r="D37" s="63"/>
      <c r="E37" s="66"/>
      <c r="F37" s="66"/>
      <c r="G37" s="67"/>
      <c r="H37" s="68"/>
    </row>
    <row r="38" spans="1:8" x14ac:dyDescent="0.25">
      <c r="A38" s="196"/>
      <c r="B38" s="64"/>
      <c r="C38" s="65"/>
      <c r="D38" s="63"/>
      <c r="E38" s="66"/>
      <c r="F38" s="66"/>
      <c r="G38" s="67"/>
      <c r="H38" s="68"/>
    </row>
    <row r="39" spans="1:8" x14ac:dyDescent="0.25">
      <c r="D39" s="62"/>
    </row>
    <row r="40" spans="1:8" x14ac:dyDescent="0.25">
      <c r="D40" s="62"/>
    </row>
    <row r="41" spans="1:8" ht="33.75" customHeight="1" x14ac:dyDescent="0.25">
      <c r="A41" s="38" t="s">
        <v>44</v>
      </c>
      <c r="B41" s="54"/>
      <c r="C41" s="54"/>
      <c r="D41" s="54"/>
      <c r="E41" s="54"/>
      <c r="F41" s="54"/>
      <c r="G41" s="54"/>
    </row>
    <row r="42" spans="1:8" ht="15.75" customHeight="1" x14ac:dyDescent="0.25">
      <c r="A42" s="80" t="s">
        <v>191</v>
      </c>
      <c r="B42" s="54"/>
      <c r="C42" s="54"/>
      <c r="D42" s="54"/>
      <c r="E42" s="54"/>
      <c r="F42" s="54"/>
      <c r="G42" s="54"/>
    </row>
    <row r="43" spans="1:8" x14ac:dyDescent="0.25">
      <c r="A43" s="197" t="s">
        <v>192</v>
      </c>
    </row>
    <row r="44" spans="1:8" x14ac:dyDescent="0.25">
      <c r="A44" s="28" t="s">
        <v>193</v>
      </c>
    </row>
    <row r="45" spans="1:8" x14ac:dyDescent="0.25">
      <c r="A45" s="28" t="s">
        <v>194</v>
      </c>
    </row>
    <row r="46" spans="1:8" x14ac:dyDescent="0.25">
      <c r="A46" s="28" t="s">
        <v>198</v>
      </c>
    </row>
    <row r="47" spans="1:8" x14ac:dyDescent="0.25">
      <c r="A47" s="28" t="s">
        <v>195</v>
      </c>
    </row>
    <row r="48" spans="1:8" x14ac:dyDescent="0.25">
      <c r="A48" s="28" t="s">
        <v>196</v>
      </c>
    </row>
    <row r="49" spans="1:1" ht="110.25" x14ac:dyDescent="0.25">
      <c r="A49" s="80" t="s">
        <v>199</v>
      </c>
    </row>
    <row r="50" spans="1:1" ht="94.5" x14ac:dyDescent="0.25">
      <c r="A50" s="80" t="s">
        <v>200</v>
      </c>
    </row>
  </sheetData>
  <pageMargins left="0.25" right="0.25" top="0.75" bottom="0.75" header="0.3" footer="0.3"/>
  <pageSetup paperSize="9" scale="77" fitToHeight="0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265"/>
  <sheetViews>
    <sheetView topLeftCell="A222" workbookViewId="0">
      <selection activeCell="C25" sqref="C25:E27"/>
    </sheetView>
  </sheetViews>
  <sheetFormatPr defaultColWidth="8" defaultRowHeight="11.25" customHeight="1" x14ac:dyDescent="0.2"/>
  <cols>
    <col min="1" max="1" width="7.875" style="159" customWidth="1"/>
    <col min="2" max="2" width="17.625" style="159" customWidth="1"/>
    <col min="3" max="4" width="9.125" style="159" customWidth="1"/>
    <col min="5" max="5" width="11.625" style="159" customWidth="1"/>
    <col min="6" max="6" width="7.5" style="159" customWidth="1"/>
    <col min="7" max="7" width="8.25" style="159" customWidth="1"/>
    <col min="8" max="8" width="8.875" style="159" customWidth="1"/>
    <col min="9" max="9" width="10.375" style="159" customWidth="1"/>
    <col min="10" max="10" width="10.625" style="159" customWidth="1"/>
    <col min="11" max="14" width="9.375" style="159" customWidth="1"/>
    <col min="15" max="16" width="9.625" style="159" customWidth="1"/>
    <col min="17" max="19" width="7.625" style="159" customWidth="1"/>
    <col min="20" max="20" width="43.75" style="87" hidden="1" customWidth="1"/>
    <col min="21" max="21" width="47.375" style="87" hidden="1" customWidth="1"/>
    <col min="22" max="23" width="157.75" style="87" hidden="1" customWidth="1"/>
    <col min="24" max="24" width="45.625" style="87" hidden="1" customWidth="1"/>
    <col min="25" max="25" width="114" style="87" hidden="1" customWidth="1"/>
    <col min="26" max="26" width="157.75" style="87" hidden="1" customWidth="1"/>
    <col min="27" max="27" width="29.875" style="87" hidden="1" customWidth="1"/>
    <col min="28" max="28" width="47.5" style="87" hidden="1" customWidth="1"/>
    <col min="29" max="30" width="29.875" style="87" hidden="1" customWidth="1"/>
    <col min="31" max="36" width="90.375" style="87" hidden="1" customWidth="1"/>
    <col min="37" max="37" width="157.75" style="87" hidden="1" customWidth="1"/>
    <col min="38" max="16384" width="8" style="159"/>
  </cols>
  <sheetData>
    <row r="1" spans="1:24" s="84" customFormat="1" ht="15" x14ac:dyDescent="0.25">
      <c r="A1" s="82"/>
      <c r="B1" s="82"/>
      <c r="C1" s="82"/>
      <c r="D1" s="82"/>
      <c r="E1" s="82"/>
      <c r="F1" s="82"/>
      <c r="G1" s="82"/>
      <c r="H1" s="82"/>
      <c r="I1" s="82"/>
      <c r="J1" s="83"/>
      <c r="K1" s="82"/>
      <c r="L1" s="82"/>
      <c r="M1" s="82"/>
      <c r="N1" s="82"/>
      <c r="O1" s="82"/>
      <c r="P1" s="82"/>
    </row>
    <row r="2" spans="1:24" s="84" customFormat="1" ht="11.25" customHeight="1" x14ac:dyDescent="0.25">
      <c r="A2" s="278" t="s">
        <v>262</v>
      </c>
      <c r="B2" s="278"/>
      <c r="C2" s="278"/>
      <c r="D2" s="85"/>
      <c r="E2" s="82"/>
      <c r="F2" s="82"/>
      <c r="G2" s="82"/>
      <c r="H2" s="85"/>
      <c r="I2" s="82"/>
      <c r="J2" s="82"/>
      <c r="K2" s="85"/>
      <c r="L2" s="82"/>
      <c r="M2" s="278" t="s">
        <v>263</v>
      </c>
      <c r="N2" s="278"/>
      <c r="O2" s="278"/>
      <c r="P2" s="278"/>
    </row>
    <row r="3" spans="1:24" s="84" customFormat="1" ht="11.25" customHeight="1" x14ac:dyDescent="0.25">
      <c r="A3" s="279"/>
      <c r="B3" s="279"/>
      <c r="C3" s="279"/>
      <c r="D3" s="279"/>
      <c r="E3" s="82"/>
      <c r="F3" s="82"/>
      <c r="G3" s="86"/>
      <c r="H3" s="86"/>
      <c r="I3" s="82"/>
      <c r="J3" s="86"/>
      <c r="K3" s="86"/>
      <c r="L3" s="280"/>
      <c r="M3" s="280"/>
      <c r="N3" s="280"/>
      <c r="O3" s="280"/>
      <c r="P3" s="280"/>
    </row>
    <row r="4" spans="1:24" s="84" customFormat="1" ht="15" x14ac:dyDescent="0.25">
      <c r="A4" s="281"/>
      <c r="B4" s="281"/>
      <c r="C4" s="281"/>
      <c r="D4" s="281"/>
      <c r="E4" s="82"/>
      <c r="F4" s="82"/>
      <c r="G4" s="86"/>
      <c r="H4" s="86"/>
      <c r="I4" s="82"/>
      <c r="J4" s="86"/>
      <c r="K4" s="86"/>
      <c r="L4" s="281"/>
      <c r="M4" s="281"/>
      <c r="N4" s="281"/>
      <c r="O4" s="281"/>
      <c r="P4" s="281"/>
      <c r="T4" s="87" t="s">
        <v>5</v>
      </c>
      <c r="U4" s="87" t="s">
        <v>5</v>
      </c>
    </row>
    <row r="5" spans="1:24" s="84" customFormat="1" ht="11.25" customHeight="1" x14ac:dyDescent="0.25">
      <c r="A5" s="88"/>
      <c r="B5" s="89"/>
      <c r="C5" s="90"/>
      <c r="D5" s="91"/>
      <c r="E5" s="82"/>
      <c r="F5" s="82"/>
      <c r="G5" s="82"/>
      <c r="H5" s="82"/>
      <c r="I5" s="82"/>
      <c r="J5" s="82"/>
      <c r="K5" s="82"/>
      <c r="L5" s="88"/>
      <c r="M5" s="88"/>
      <c r="N5" s="88"/>
      <c r="O5" s="88"/>
      <c r="P5" s="91"/>
    </row>
    <row r="6" spans="1:24" s="84" customFormat="1" ht="11.25" customHeight="1" x14ac:dyDescent="0.25">
      <c r="A6" s="82" t="s">
        <v>383</v>
      </c>
      <c r="B6" s="92"/>
      <c r="C6" s="92"/>
      <c r="D6" s="92"/>
      <c r="E6" s="82"/>
      <c r="F6" s="82"/>
      <c r="G6" s="82"/>
      <c r="H6" s="82"/>
      <c r="I6" s="82"/>
      <c r="J6" s="82"/>
      <c r="K6" s="82"/>
      <c r="L6" s="82"/>
      <c r="M6" s="82"/>
      <c r="N6" s="92"/>
      <c r="O6" s="92"/>
      <c r="P6" s="93" t="s">
        <v>383</v>
      </c>
    </row>
    <row r="7" spans="1:24" s="84" customFormat="1" ht="11.25" customHeight="1" x14ac:dyDescent="0.25">
      <c r="A7" s="82"/>
      <c r="B7" s="82"/>
      <c r="C7" s="82"/>
      <c r="D7" s="82"/>
      <c r="E7" s="82"/>
      <c r="F7" s="82"/>
      <c r="G7" s="82"/>
      <c r="H7" s="82"/>
      <c r="I7" s="82"/>
      <c r="J7" s="83"/>
      <c r="K7" s="82"/>
      <c r="L7" s="82"/>
      <c r="M7" s="82"/>
      <c r="N7" s="82"/>
      <c r="O7" s="82"/>
      <c r="P7" s="82"/>
    </row>
    <row r="8" spans="1:24" s="84" customFormat="1" ht="15" x14ac:dyDescent="0.25">
      <c r="A8" s="273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V8" s="94" t="s">
        <v>5</v>
      </c>
    </row>
    <row r="9" spans="1:24" s="84" customFormat="1" ht="15" x14ac:dyDescent="0.25">
      <c r="A9" s="274" t="s">
        <v>264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</row>
    <row r="10" spans="1:24" s="84" customFormat="1" ht="15" x14ac:dyDescent="0.25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</row>
    <row r="11" spans="1:24" s="84" customFormat="1" ht="28.5" customHeight="1" x14ac:dyDescent="0.25">
      <c r="A11" s="275" t="s">
        <v>500</v>
      </c>
      <c r="B11" s="275"/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</row>
    <row r="12" spans="1:24" s="84" customFormat="1" ht="21" customHeight="1" x14ac:dyDescent="0.25">
      <c r="A12" s="276" t="s">
        <v>265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</row>
    <row r="13" spans="1:24" s="84" customFormat="1" ht="15" x14ac:dyDescent="0.25">
      <c r="A13" s="277" t="s">
        <v>501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W13" s="94" t="s">
        <v>384</v>
      </c>
    </row>
    <row r="14" spans="1:24" s="84" customFormat="1" ht="15.75" customHeight="1" x14ac:dyDescent="0.25">
      <c r="A14" s="276" t="s">
        <v>179</v>
      </c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</row>
    <row r="15" spans="1:24" s="84" customFormat="1" ht="15" x14ac:dyDescent="0.25">
      <c r="A15" s="82"/>
      <c r="B15" s="96" t="s">
        <v>266</v>
      </c>
      <c r="C15" s="269"/>
      <c r="D15" s="269"/>
      <c r="E15" s="269"/>
      <c r="F15" s="269"/>
      <c r="G15" s="269"/>
      <c r="H15" s="97"/>
      <c r="I15" s="97"/>
      <c r="J15" s="97"/>
      <c r="K15" s="97"/>
      <c r="L15" s="97"/>
      <c r="M15" s="97"/>
      <c r="N15" s="97"/>
      <c r="O15" s="82"/>
      <c r="P15" s="82"/>
      <c r="X15" s="98" t="s">
        <v>5</v>
      </c>
    </row>
    <row r="16" spans="1:24" s="84" customFormat="1" ht="12.75" customHeight="1" x14ac:dyDescent="0.25">
      <c r="B16" s="99" t="s">
        <v>231</v>
      </c>
      <c r="C16" s="99"/>
      <c r="D16" s="100"/>
      <c r="E16" s="101">
        <v>1030.9090000000001</v>
      </c>
      <c r="F16" s="102" t="s">
        <v>267</v>
      </c>
      <c r="H16" s="99"/>
      <c r="I16" s="99"/>
      <c r="J16" s="99"/>
      <c r="K16" s="99"/>
      <c r="L16" s="99"/>
      <c r="M16" s="103"/>
      <c r="N16" s="99"/>
    </row>
    <row r="17" spans="1:29" s="84" customFormat="1" ht="12.75" customHeight="1" x14ac:dyDescent="0.25">
      <c r="B17" s="99" t="s">
        <v>268</v>
      </c>
      <c r="D17" s="100"/>
      <c r="E17" s="101">
        <v>54.558999999999997</v>
      </c>
      <c r="F17" s="102" t="s">
        <v>267</v>
      </c>
      <c r="H17" s="99"/>
      <c r="I17" s="99"/>
      <c r="J17" s="99"/>
      <c r="K17" s="99"/>
      <c r="L17" s="99"/>
      <c r="M17" s="103"/>
      <c r="N17" s="99"/>
    </row>
    <row r="18" spans="1:29" s="84" customFormat="1" ht="12.75" customHeight="1" x14ac:dyDescent="0.25">
      <c r="B18" s="99" t="s">
        <v>269</v>
      </c>
      <c r="D18" s="100"/>
      <c r="E18" s="101">
        <v>259.06400000000002</v>
      </c>
      <c r="F18" s="102" t="s">
        <v>267</v>
      </c>
      <c r="H18" s="99"/>
      <c r="I18" s="99"/>
      <c r="J18" s="99"/>
      <c r="K18" s="99"/>
      <c r="L18" s="99"/>
      <c r="M18" s="103"/>
      <c r="N18" s="99"/>
    </row>
    <row r="19" spans="1:29" s="84" customFormat="1" ht="12.75" customHeight="1" x14ac:dyDescent="0.25">
      <c r="B19" s="99" t="s">
        <v>502</v>
      </c>
      <c r="D19" s="100"/>
      <c r="E19" s="101">
        <v>717.28599999999994</v>
      </c>
      <c r="F19" s="102" t="s">
        <v>267</v>
      </c>
      <c r="H19" s="99"/>
      <c r="I19" s="99"/>
      <c r="J19" s="99"/>
      <c r="K19" s="99"/>
      <c r="L19" s="99"/>
      <c r="M19" s="103"/>
      <c r="N19" s="99"/>
    </row>
    <row r="20" spans="1:29" s="84" customFormat="1" ht="12.75" customHeight="1" x14ac:dyDescent="0.25">
      <c r="B20" s="99" t="s">
        <v>232</v>
      </c>
      <c r="C20" s="99"/>
      <c r="D20" s="100"/>
      <c r="E20" s="101">
        <v>126.938</v>
      </c>
      <c r="F20" s="102" t="s">
        <v>267</v>
      </c>
      <c r="H20" s="99"/>
      <c r="J20" s="99"/>
      <c r="K20" s="99"/>
      <c r="L20" s="99"/>
      <c r="M20" s="83"/>
      <c r="N20" s="104"/>
    </row>
    <row r="21" spans="1:29" s="84" customFormat="1" ht="12.75" customHeight="1" x14ac:dyDescent="0.25">
      <c r="B21" s="99" t="s">
        <v>233</v>
      </c>
      <c r="C21" s="99"/>
      <c r="D21" s="89"/>
      <c r="E21" s="105">
        <v>235.05</v>
      </c>
      <c r="F21" s="102" t="s">
        <v>234</v>
      </c>
      <c r="H21" s="99"/>
      <c r="J21" s="99"/>
      <c r="K21" s="99"/>
      <c r="L21" s="99"/>
      <c r="M21" s="106"/>
      <c r="N21" s="102"/>
    </row>
    <row r="22" spans="1:29" s="84" customFormat="1" ht="12.75" customHeight="1" x14ac:dyDescent="0.25">
      <c r="B22" s="99" t="s">
        <v>270</v>
      </c>
      <c r="C22" s="99"/>
      <c r="D22" s="89"/>
      <c r="E22" s="107">
        <v>16.079999999999998</v>
      </c>
      <c r="F22" s="102" t="s">
        <v>234</v>
      </c>
      <c r="H22" s="99"/>
      <c r="J22" s="99"/>
      <c r="K22" s="99"/>
      <c r="L22" s="99"/>
      <c r="M22" s="106"/>
      <c r="N22" s="102"/>
    </row>
    <row r="23" spans="1:29" s="84" customFormat="1" ht="15" x14ac:dyDescent="0.25">
      <c r="A23" s="82"/>
      <c r="B23" s="270" t="s">
        <v>503</v>
      </c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Y23" s="98" t="s">
        <v>5</v>
      </c>
    </row>
    <row r="24" spans="1:29" s="84" customFormat="1" ht="12.75" customHeight="1" x14ac:dyDescent="0.25">
      <c r="A24" s="96"/>
      <c r="B24" s="96"/>
      <c r="C24" s="82"/>
      <c r="D24" s="96"/>
      <c r="E24" s="108"/>
      <c r="F24" s="88"/>
      <c r="G24" s="109"/>
      <c r="H24" s="109"/>
      <c r="I24" s="96"/>
      <c r="J24" s="96"/>
      <c r="K24" s="96"/>
      <c r="L24" s="110"/>
      <c r="M24" s="96"/>
      <c r="N24" s="82"/>
      <c r="O24" s="82"/>
      <c r="P24" s="82"/>
    </row>
    <row r="25" spans="1:29" s="84" customFormat="1" ht="36" customHeight="1" x14ac:dyDescent="0.25">
      <c r="A25" s="267" t="s">
        <v>10</v>
      </c>
      <c r="B25" s="267" t="s">
        <v>11</v>
      </c>
      <c r="C25" s="267" t="s">
        <v>271</v>
      </c>
      <c r="D25" s="267"/>
      <c r="E25" s="267"/>
      <c r="F25" s="267" t="s">
        <v>272</v>
      </c>
      <c r="G25" s="271" t="s">
        <v>273</v>
      </c>
      <c r="H25" s="272"/>
      <c r="I25" s="267" t="s">
        <v>235</v>
      </c>
      <c r="J25" s="267"/>
      <c r="K25" s="267"/>
      <c r="L25" s="267"/>
      <c r="M25" s="267"/>
      <c r="N25" s="267"/>
      <c r="O25" s="267" t="s">
        <v>274</v>
      </c>
      <c r="P25" s="267" t="s">
        <v>275</v>
      </c>
    </row>
    <row r="26" spans="1:29" s="84" customFormat="1" ht="36.75" customHeight="1" x14ac:dyDescent="0.25">
      <c r="A26" s="267"/>
      <c r="B26" s="267"/>
      <c r="C26" s="267"/>
      <c r="D26" s="267"/>
      <c r="E26" s="267"/>
      <c r="F26" s="267"/>
      <c r="G26" s="265" t="s">
        <v>236</v>
      </c>
      <c r="H26" s="265" t="s">
        <v>22</v>
      </c>
      <c r="I26" s="267" t="s">
        <v>236</v>
      </c>
      <c r="J26" s="267" t="s">
        <v>15</v>
      </c>
      <c r="K26" s="268" t="s">
        <v>259</v>
      </c>
      <c r="L26" s="268"/>
      <c r="M26" s="268"/>
      <c r="N26" s="268"/>
      <c r="O26" s="267"/>
      <c r="P26" s="267"/>
    </row>
    <row r="27" spans="1:29" s="84" customFormat="1" ht="15" x14ac:dyDescent="0.25">
      <c r="A27" s="267"/>
      <c r="B27" s="267"/>
      <c r="C27" s="267"/>
      <c r="D27" s="267"/>
      <c r="E27" s="267"/>
      <c r="F27" s="267"/>
      <c r="G27" s="266"/>
      <c r="H27" s="266"/>
      <c r="I27" s="267"/>
      <c r="J27" s="267"/>
      <c r="K27" s="111" t="s">
        <v>260</v>
      </c>
      <c r="L27" s="111" t="s">
        <v>276</v>
      </c>
      <c r="M27" s="111" t="s">
        <v>261</v>
      </c>
      <c r="N27" s="111" t="s">
        <v>277</v>
      </c>
      <c r="O27" s="267"/>
      <c r="P27" s="267"/>
    </row>
    <row r="28" spans="1:29" s="84" customFormat="1" ht="15" x14ac:dyDescent="0.25">
      <c r="A28" s="112">
        <v>1</v>
      </c>
      <c r="B28" s="112">
        <v>2</v>
      </c>
      <c r="C28" s="268">
        <v>3</v>
      </c>
      <c r="D28" s="268"/>
      <c r="E28" s="268"/>
      <c r="F28" s="112">
        <v>4</v>
      </c>
      <c r="G28" s="112">
        <v>5</v>
      </c>
      <c r="H28" s="112">
        <v>6</v>
      </c>
      <c r="I28" s="112">
        <v>7</v>
      </c>
      <c r="J28" s="112">
        <v>8</v>
      </c>
      <c r="K28" s="112">
        <v>9</v>
      </c>
      <c r="L28" s="112">
        <v>10</v>
      </c>
      <c r="M28" s="112">
        <v>11</v>
      </c>
      <c r="N28" s="112">
        <v>12</v>
      </c>
      <c r="O28" s="112">
        <v>13</v>
      </c>
      <c r="P28" s="112">
        <v>14</v>
      </c>
    </row>
    <row r="29" spans="1:29" s="84" customFormat="1" ht="15" x14ac:dyDescent="0.25">
      <c r="A29" s="264" t="s">
        <v>237</v>
      </c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Z29" s="113" t="s">
        <v>237</v>
      </c>
    </row>
    <row r="30" spans="1:29" s="84" customFormat="1" ht="45" x14ac:dyDescent="0.25">
      <c r="A30" s="114" t="s">
        <v>223</v>
      </c>
      <c r="B30" s="115" t="s">
        <v>291</v>
      </c>
      <c r="C30" s="260" t="s">
        <v>292</v>
      </c>
      <c r="D30" s="261"/>
      <c r="E30" s="262"/>
      <c r="F30" s="114" t="s">
        <v>216</v>
      </c>
      <c r="G30" s="116"/>
      <c r="H30" s="117">
        <v>6</v>
      </c>
      <c r="I30" s="118">
        <v>764.4</v>
      </c>
      <c r="J30" s="118">
        <v>4586.3999999999996</v>
      </c>
      <c r="K30" s="118">
        <v>3258.3</v>
      </c>
      <c r="L30" s="119">
        <v>10.44</v>
      </c>
      <c r="M30" s="120"/>
      <c r="N30" s="118">
        <v>1317.66</v>
      </c>
      <c r="O30" s="119">
        <v>8.0399999999999991</v>
      </c>
      <c r="P30" s="121">
        <v>0</v>
      </c>
      <c r="Z30" s="113"/>
      <c r="AA30" s="122" t="s">
        <v>292</v>
      </c>
    </row>
    <row r="31" spans="1:29" s="84" customFormat="1" ht="15" x14ac:dyDescent="0.25">
      <c r="A31" s="123"/>
      <c r="B31" s="263" t="s">
        <v>324</v>
      </c>
      <c r="C31" s="263"/>
      <c r="D31" s="263"/>
      <c r="E31" s="263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5"/>
      <c r="Z31" s="113"/>
      <c r="AA31" s="122"/>
      <c r="AB31" s="87" t="s">
        <v>324</v>
      </c>
    </row>
    <row r="32" spans="1:29" s="84" customFormat="1" ht="15" x14ac:dyDescent="0.25">
      <c r="A32" s="126" t="s">
        <v>285</v>
      </c>
      <c r="B32" s="127" t="s">
        <v>240</v>
      </c>
      <c r="C32" s="255" t="s">
        <v>385</v>
      </c>
      <c r="D32" s="255"/>
      <c r="E32" s="255"/>
      <c r="F32" s="128" t="s">
        <v>239</v>
      </c>
      <c r="G32" s="129">
        <v>1.34</v>
      </c>
      <c r="H32" s="129">
        <v>8.0399999999999991</v>
      </c>
      <c r="I32" s="130">
        <v>405.26</v>
      </c>
      <c r="J32" s="131">
        <v>3258.29</v>
      </c>
      <c r="K32" s="131">
        <v>3258.29</v>
      </c>
      <c r="L32" s="132"/>
      <c r="M32" s="132"/>
      <c r="N32" s="132"/>
      <c r="O32" s="133"/>
      <c r="P32" s="134"/>
      <c r="Z32" s="113"/>
      <c r="AA32" s="122"/>
      <c r="AC32" s="87" t="s">
        <v>385</v>
      </c>
    </row>
    <row r="33" spans="1:30" s="84" customFormat="1" ht="23.25" x14ac:dyDescent="0.25">
      <c r="A33" s="126" t="s">
        <v>285</v>
      </c>
      <c r="B33" s="127" t="s">
        <v>386</v>
      </c>
      <c r="C33" s="255" t="s">
        <v>387</v>
      </c>
      <c r="D33" s="255"/>
      <c r="E33" s="255"/>
      <c r="F33" s="128" t="s">
        <v>220</v>
      </c>
      <c r="G33" s="135">
        <v>0.108</v>
      </c>
      <c r="H33" s="129">
        <v>0.65</v>
      </c>
      <c r="I33" s="130">
        <v>16.07</v>
      </c>
      <c r="J33" s="130">
        <v>10.45</v>
      </c>
      <c r="K33" s="132"/>
      <c r="L33" s="130">
        <v>10.45</v>
      </c>
      <c r="M33" s="130">
        <v>0</v>
      </c>
      <c r="N33" s="132"/>
      <c r="O33" s="133"/>
      <c r="P33" s="134"/>
      <c r="Z33" s="113"/>
      <c r="AA33" s="122"/>
      <c r="AC33" s="87" t="s">
        <v>387</v>
      </c>
    </row>
    <row r="34" spans="1:30" s="84" customFormat="1" ht="15" x14ac:dyDescent="0.25">
      <c r="A34" s="126"/>
      <c r="B34" s="127" t="s">
        <v>293</v>
      </c>
      <c r="C34" s="255" t="s">
        <v>241</v>
      </c>
      <c r="D34" s="255"/>
      <c r="E34" s="255"/>
      <c r="F34" s="128" t="s">
        <v>222</v>
      </c>
      <c r="G34" s="135">
        <v>6.0000000000000001E-3</v>
      </c>
      <c r="H34" s="135">
        <v>3.5999999999999997E-2</v>
      </c>
      <c r="I34" s="130">
        <v>377.98</v>
      </c>
      <c r="J34" s="130">
        <v>13.61</v>
      </c>
      <c r="K34" s="132"/>
      <c r="L34" s="132"/>
      <c r="M34" s="132"/>
      <c r="N34" s="130">
        <v>13.61</v>
      </c>
      <c r="O34" s="133"/>
      <c r="P34" s="134"/>
      <c r="Z34" s="113"/>
      <c r="AA34" s="122"/>
      <c r="AD34" s="87" t="s">
        <v>241</v>
      </c>
    </row>
    <row r="35" spans="1:30" s="84" customFormat="1" ht="15" x14ac:dyDescent="0.25">
      <c r="A35" s="126" t="s">
        <v>285</v>
      </c>
      <c r="B35" s="127" t="s">
        <v>388</v>
      </c>
      <c r="C35" s="255" t="s">
        <v>389</v>
      </c>
      <c r="D35" s="255"/>
      <c r="E35" s="255"/>
      <c r="F35" s="128" t="s">
        <v>222</v>
      </c>
      <c r="G35" s="135">
        <v>1E-3</v>
      </c>
      <c r="H35" s="135">
        <v>6.0000000000000001E-3</v>
      </c>
      <c r="I35" s="130">
        <v>136.16</v>
      </c>
      <c r="J35" s="130">
        <v>0.82</v>
      </c>
      <c r="K35" s="132"/>
      <c r="L35" s="132"/>
      <c r="M35" s="132"/>
      <c r="N35" s="130">
        <v>0.82</v>
      </c>
      <c r="O35" s="133"/>
      <c r="P35" s="134"/>
      <c r="Z35" s="113"/>
      <c r="AA35" s="122"/>
      <c r="AC35" s="87" t="s">
        <v>389</v>
      </c>
    </row>
    <row r="36" spans="1:30" s="84" customFormat="1" ht="23.25" x14ac:dyDescent="0.25">
      <c r="A36" s="126" t="s">
        <v>285</v>
      </c>
      <c r="B36" s="127" t="s">
        <v>390</v>
      </c>
      <c r="C36" s="255" t="s">
        <v>391</v>
      </c>
      <c r="D36" s="255"/>
      <c r="E36" s="255"/>
      <c r="F36" s="128" t="s">
        <v>222</v>
      </c>
      <c r="G36" s="135">
        <v>1.2E-2</v>
      </c>
      <c r="H36" s="135">
        <v>7.1999999999999995E-2</v>
      </c>
      <c r="I36" s="130">
        <v>129.82</v>
      </c>
      <c r="J36" s="130">
        <v>9.35</v>
      </c>
      <c r="K36" s="132"/>
      <c r="L36" s="132"/>
      <c r="M36" s="132"/>
      <c r="N36" s="130">
        <v>9.35</v>
      </c>
      <c r="O36" s="133"/>
      <c r="P36" s="134"/>
      <c r="Z36" s="113"/>
      <c r="AA36" s="122"/>
      <c r="AC36" s="87" t="s">
        <v>391</v>
      </c>
    </row>
    <row r="37" spans="1:30" s="84" customFormat="1" ht="23.25" x14ac:dyDescent="0.25">
      <c r="A37" s="126" t="s">
        <v>285</v>
      </c>
      <c r="B37" s="127" t="s">
        <v>286</v>
      </c>
      <c r="C37" s="255" t="s">
        <v>287</v>
      </c>
      <c r="D37" s="255"/>
      <c r="E37" s="255"/>
      <c r="F37" s="128" t="s">
        <v>221</v>
      </c>
      <c r="G37" s="136">
        <v>6.9999999999999994E-5</v>
      </c>
      <c r="H37" s="137">
        <v>4.0000000000000002E-4</v>
      </c>
      <c r="I37" s="131">
        <v>145240.34</v>
      </c>
      <c r="J37" s="130">
        <v>58.1</v>
      </c>
      <c r="K37" s="132"/>
      <c r="L37" s="132"/>
      <c r="M37" s="132"/>
      <c r="N37" s="130">
        <v>58.1</v>
      </c>
      <c r="O37" s="133"/>
      <c r="P37" s="134"/>
      <c r="Z37" s="113"/>
      <c r="AA37" s="122"/>
      <c r="AC37" s="87" t="s">
        <v>287</v>
      </c>
    </row>
    <row r="38" spans="1:30" s="84" customFormat="1" ht="15" x14ac:dyDescent="0.25">
      <c r="A38" s="126"/>
      <c r="B38" s="127" t="s">
        <v>288</v>
      </c>
      <c r="C38" s="255" t="s">
        <v>218</v>
      </c>
      <c r="D38" s="255"/>
      <c r="E38" s="255"/>
      <c r="F38" s="128" t="s">
        <v>222</v>
      </c>
      <c r="G38" s="135">
        <v>4.9000000000000002E-2</v>
      </c>
      <c r="H38" s="135">
        <v>0.29399999999999998</v>
      </c>
      <c r="I38" s="130">
        <v>55.81</v>
      </c>
      <c r="J38" s="130">
        <v>16.41</v>
      </c>
      <c r="K38" s="132"/>
      <c r="L38" s="132"/>
      <c r="M38" s="132"/>
      <c r="N38" s="130">
        <v>16.41</v>
      </c>
      <c r="O38" s="133"/>
      <c r="P38" s="134"/>
      <c r="Z38" s="113"/>
      <c r="AA38" s="122"/>
      <c r="AD38" s="87" t="s">
        <v>218</v>
      </c>
    </row>
    <row r="39" spans="1:30" s="84" customFormat="1" ht="15" x14ac:dyDescent="0.25">
      <c r="A39" s="126" t="s">
        <v>285</v>
      </c>
      <c r="B39" s="127" t="s">
        <v>294</v>
      </c>
      <c r="C39" s="255" t="s">
        <v>295</v>
      </c>
      <c r="D39" s="255"/>
      <c r="E39" s="255"/>
      <c r="F39" s="128" t="s">
        <v>225</v>
      </c>
      <c r="G39" s="135">
        <v>1.4E-2</v>
      </c>
      <c r="H39" s="135">
        <v>8.4000000000000005E-2</v>
      </c>
      <c r="I39" s="130">
        <v>83.93</v>
      </c>
      <c r="J39" s="130">
        <v>7.05</v>
      </c>
      <c r="K39" s="132"/>
      <c r="L39" s="132"/>
      <c r="M39" s="132"/>
      <c r="N39" s="130">
        <v>7.05</v>
      </c>
      <c r="O39" s="133"/>
      <c r="P39" s="134"/>
      <c r="Z39" s="113"/>
      <c r="AA39" s="122"/>
      <c r="AC39" s="87" t="s">
        <v>295</v>
      </c>
    </row>
    <row r="40" spans="1:30" s="84" customFormat="1" ht="15" x14ac:dyDescent="0.25">
      <c r="A40" s="126" t="s">
        <v>285</v>
      </c>
      <c r="B40" s="127" t="s">
        <v>392</v>
      </c>
      <c r="C40" s="255" t="s">
        <v>393</v>
      </c>
      <c r="D40" s="255"/>
      <c r="E40" s="255"/>
      <c r="F40" s="128" t="s">
        <v>222</v>
      </c>
      <c r="G40" s="135">
        <v>1E-3</v>
      </c>
      <c r="H40" s="135">
        <v>6.0000000000000001E-3</v>
      </c>
      <c r="I40" s="130">
        <v>918.68</v>
      </c>
      <c r="J40" s="130">
        <v>5.51</v>
      </c>
      <c r="K40" s="132"/>
      <c r="L40" s="132"/>
      <c r="M40" s="132"/>
      <c r="N40" s="130">
        <v>5.51</v>
      </c>
      <c r="O40" s="133"/>
      <c r="P40" s="134"/>
      <c r="Z40" s="113"/>
      <c r="AA40" s="122"/>
      <c r="AC40" s="87" t="s">
        <v>393</v>
      </c>
    </row>
    <row r="41" spans="1:30" s="84" customFormat="1" ht="23.25" x14ac:dyDescent="0.25">
      <c r="A41" s="126" t="s">
        <v>285</v>
      </c>
      <c r="B41" s="127" t="s">
        <v>394</v>
      </c>
      <c r="C41" s="255" t="s">
        <v>395</v>
      </c>
      <c r="D41" s="255"/>
      <c r="E41" s="255"/>
      <c r="F41" s="128" t="s">
        <v>221</v>
      </c>
      <c r="G41" s="135">
        <v>1E-3</v>
      </c>
      <c r="H41" s="135">
        <v>6.0000000000000001E-3</v>
      </c>
      <c r="I41" s="131">
        <v>176970.09</v>
      </c>
      <c r="J41" s="131">
        <v>1061.82</v>
      </c>
      <c r="K41" s="132"/>
      <c r="L41" s="132"/>
      <c r="M41" s="132"/>
      <c r="N41" s="131">
        <v>1061.82</v>
      </c>
      <c r="O41" s="133"/>
      <c r="P41" s="134"/>
      <c r="Z41" s="113"/>
      <c r="AA41" s="122"/>
      <c r="AC41" s="87" t="s">
        <v>395</v>
      </c>
    </row>
    <row r="42" spans="1:30" s="84" customFormat="1" ht="15" x14ac:dyDescent="0.25">
      <c r="A42" s="126"/>
      <c r="B42" s="127" t="s">
        <v>289</v>
      </c>
      <c r="C42" s="255" t="s">
        <v>219</v>
      </c>
      <c r="D42" s="255"/>
      <c r="E42" s="255"/>
      <c r="F42" s="128" t="s">
        <v>222</v>
      </c>
      <c r="G42" s="135">
        <v>3.5999999999999997E-2</v>
      </c>
      <c r="H42" s="135">
        <v>0.216</v>
      </c>
      <c r="I42" s="130">
        <v>80.75</v>
      </c>
      <c r="J42" s="130">
        <v>17.440000000000001</v>
      </c>
      <c r="K42" s="132"/>
      <c r="L42" s="132"/>
      <c r="M42" s="132"/>
      <c r="N42" s="130">
        <v>17.440000000000001</v>
      </c>
      <c r="O42" s="133"/>
      <c r="P42" s="134"/>
      <c r="Z42" s="113"/>
      <c r="AA42" s="122"/>
      <c r="AD42" s="87" t="s">
        <v>219</v>
      </c>
    </row>
    <row r="43" spans="1:30" s="84" customFormat="1" ht="15" x14ac:dyDescent="0.25">
      <c r="A43" s="126"/>
      <c r="B43" s="127" t="s">
        <v>296</v>
      </c>
      <c r="C43" s="255" t="s">
        <v>243</v>
      </c>
      <c r="D43" s="255"/>
      <c r="E43" s="255"/>
      <c r="F43" s="128" t="s">
        <v>222</v>
      </c>
      <c r="G43" s="135">
        <v>6.0000000000000001E-3</v>
      </c>
      <c r="H43" s="135">
        <v>3.5999999999999997E-2</v>
      </c>
      <c r="I43" s="130">
        <v>128.9</v>
      </c>
      <c r="J43" s="130">
        <v>4.6399999999999997</v>
      </c>
      <c r="K43" s="132"/>
      <c r="L43" s="132"/>
      <c r="M43" s="132"/>
      <c r="N43" s="130">
        <v>4.6399999999999997</v>
      </c>
      <c r="O43" s="133"/>
      <c r="P43" s="134"/>
      <c r="Z43" s="113"/>
      <c r="AA43" s="122"/>
      <c r="AD43" s="87" t="s">
        <v>243</v>
      </c>
    </row>
    <row r="44" spans="1:30" s="84" customFormat="1" ht="15" x14ac:dyDescent="0.25">
      <c r="A44" s="126"/>
      <c r="B44" s="127" t="s">
        <v>297</v>
      </c>
      <c r="C44" s="255" t="s">
        <v>244</v>
      </c>
      <c r="D44" s="255"/>
      <c r="E44" s="255"/>
      <c r="F44" s="128" t="s">
        <v>242</v>
      </c>
      <c r="G44" s="138">
        <v>0.1</v>
      </c>
      <c r="H44" s="138">
        <v>0.6</v>
      </c>
      <c r="I44" s="130">
        <v>200.04</v>
      </c>
      <c r="J44" s="130">
        <v>120.02</v>
      </c>
      <c r="K44" s="132"/>
      <c r="L44" s="132"/>
      <c r="M44" s="132"/>
      <c r="N44" s="130">
        <v>120.02</v>
      </c>
      <c r="O44" s="133"/>
      <c r="P44" s="134"/>
      <c r="Z44" s="113"/>
      <c r="AA44" s="122"/>
      <c r="AD44" s="87" t="s">
        <v>244</v>
      </c>
    </row>
    <row r="45" spans="1:30" s="84" customFormat="1" ht="15" x14ac:dyDescent="0.25">
      <c r="A45" s="123"/>
      <c r="B45" s="124"/>
      <c r="C45" s="124"/>
      <c r="D45" s="124"/>
      <c r="E45" s="127" t="s">
        <v>396</v>
      </c>
      <c r="F45" s="128"/>
      <c r="G45" s="139"/>
      <c r="H45" s="140"/>
      <c r="I45" s="100"/>
      <c r="J45" s="141">
        <v>4386.2700000000004</v>
      </c>
      <c r="K45" s="133"/>
      <c r="L45" s="133"/>
      <c r="M45" s="133"/>
      <c r="N45" s="133"/>
      <c r="O45" s="133"/>
      <c r="P45" s="142"/>
      <c r="Z45" s="113"/>
      <c r="AA45" s="122"/>
    </row>
    <row r="46" spans="1:30" s="84" customFormat="1" ht="15" x14ac:dyDescent="0.25">
      <c r="A46" s="123"/>
      <c r="B46" s="124"/>
      <c r="C46" s="124"/>
      <c r="D46" s="124"/>
      <c r="E46" s="127" t="s">
        <v>397</v>
      </c>
      <c r="F46" s="128"/>
      <c r="G46" s="139"/>
      <c r="H46" s="140"/>
      <c r="I46" s="100"/>
      <c r="J46" s="141">
        <v>2306.1799999999998</v>
      </c>
      <c r="K46" s="133"/>
      <c r="L46" s="133"/>
      <c r="M46" s="133"/>
      <c r="N46" s="133"/>
      <c r="O46" s="133"/>
      <c r="P46" s="142"/>
      <c r="Z46" s="113"/>
      <c r="AA46" s="122"/>
    </row>
    <row r="47" spans="1:30" s="84" customFormat="1" ht="45" x14ac:dyDescent="0.25">
      <c r="A47" s="114" t="s">
        <v>290</v>
      </c>
      <c r="B47" s="115" t="s">
        <v>299</v>
      </c>
      <c r="C47" s="260" t="s">
        <v>300</v>
      </c>
      <c r="D47" s="261"/>
      <c r="E47" s="262"/>
      <c r="F47" s="114" t="s">
        <v>216</v>
      </c>
      <c r="G47" s="116"/>
      <c r="H47" s="117">
        <v>15</v>
      </c>
      <c r="I47" s="118">
        <v>334.67</v>
      </c>
      <c r="J47" s="118">
        <v>5020.05</v>
      </c>
      <c r="K47" s="118">
        <v>4404.45</v>
      </c>
      <c r="L47" s="119">
        <v>553.04999999999995</v>
      </c>
      <c r="M47" s="119">
        <v>108.9</v>
      </c>
      <c r="N47" s="119">
        <v>62.55</v>
      </c>
      <c r="O47" s="143">
        <v>10.5</v>
      </c>
      <c r="P47" s="143">
        <v>0.3</v>
      </c>
      <c r="Z47" s="113"/>
      <c r="AA47" s="122" t="s">
        <v>300</v>
      </c>
    </row>
    <row r="48" spans="1:30" s="84" customFormat="1" ht="15" x14ac:dyDescent="0.25">
      <c r="A48" s="123"/>
      <c r="B48" s="263" t="s">
        <v>324</v>
      </c>
      <c r="C48" s="263"/>
      <c r="D48" s="263"/>
      <c r="E48" s="263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5"/>
      <c r="Z48" s="113"/>
      <c r="AA48" s="122"/>
      <c r="AB48" s="87" t="s">
        <v>324</v>
      </c>
    </row>
    <row r="49" spans="1:30" s="84" customFormat="1" ht="15" x14ac:dyDescent="0.25">
      <c r="A49" s="126" t="s">
        <v>285</v>
      </c>
      <c r="B49" s="127" t="s">
        <v>238</v>
      </c>
      <c r="C49" s="255" t="s">
        <v>398</v>
      </c>
      <c r="D49" s="255"/>
      <c r="E49" s="255"/>
      <c r="F49" s="128" t="s">
        <v>239</v>
      </c>
      <c r="G49" s="138">
        <v>0.7</v>
      </c>
      <c r="H49" s="138">
        <v>10.5</v>
      </c>
      <c r="I49" s="130">
        <v>419.47</v>
      </c>
      <c r="J49" s="131">
        <v>4404.4399999999996</v>
      </c>
      <c r="K49" s="131">
        <v>4404.4399999999996</v>
      </c>
      <c r="L49" s="132"/>
      <c r="M49" s="132"/>
      <c r="N49" s="132"/>
      <c r="O49" s="133"/>
      <c r="P49" s="134"/>
      <c r="Z49" s="113"/>
      <c r="AA49" s="122"/>
      <c r="AC49" s="87" t="s">
        <v>398</v>
      </c>
    </row>
    <row r="50" spans="1:30" s="84" customFormat="1" ht="15" x14ac:dyDescent="0.25">
      <c r="A50" s="126"/>
      <c r="B50" s="127" t="s">
        <v>290</v>
      </c>
      <c r="C50" s="255" t="s">
        <v>325</v>
      </c>
      <c r="D50" s="255"/>
      <c r="E50" s="255"/>
      <c r="F50" s="128" t="s">
        <v>239</v>
      </c>
      <c r="G50" s="129">
        <v>0.02</v>
      </c>
      <c r="H50" s="138">
        <v>0.3</v>
      </c>
      <c r="I50" s="130">
        <v>0</v>
      </c>
      <c r="J50" s="130">
        <v>0</v>
      </c>
      <c r="K50" s="132"/>
      <c r="L50" s="132"/>
      <c r="M50" s="130">
        <v>0</v>
      </c>
      <c r="N50" s="132"/>
      <c r="O50" s="133"/>
      <c r="P50" s="134"/>
      <c r="Z50" s="113"/>
      <c r="AA50" s="122"/>
      <c r="AD50" s="87" t="s">
        <v>325</v>
      </c>
    </row>
    <row r="51" spans="1:30" s="84" customFormat="1" ht="23.25" x14ac:dyDescent="0.25">
      <c r="A51" s="126"/>
      <c r="B51" s="127" t="s">
        <v>282</v>
      </c>
      <c r="C51" s="255" t="s">
        <v>217</v>
      </c>
      <c r="D51" s="255"/>
      <c r="E51" s="255"/>
      <c r="F51" s="128" t="s">
        <v>220</v>
      </c>
      <c r="G51" s="129">
        <v>0.01</v>
      </c>
      <c r="H51" s="129">
        <v>0.15</v>
      </c>
      <c r="I51" s="131">
        <v>2518.31</v>
      </c>
      <c r="J51" s="130">
        <v>377.75</v>
      </c>
      <c r="K51" s="132"/>
      <c r="L51" s="130">
        <v>377.75</v>
      </c>
      <c r="M51" s="130">
        <v>60.57</v>
      </c>
      <c r="N51" s="132"/>
      <c r="O51" s="133"/>
      <c r="P51" s="134"/>
      <c r="Z51" s="113"/>
      <c r="AA51" s="122"/>
      <c r="AD51" s="87" t="s">
        <v>217</v>
      </c>
    </row>
    <row r="52" spans="1:30" s="84" customFormat="1" ht="23.25" x14ac:dyDescent="0.25">
      <c r="A52" s="126"/>
      <c r="B52" s="127" t="s">
        <v>283</v>
      </c>
      <c r="C52" s="255" t="s">
        <v>284</v>
      </c>
      <c r="D52" s="255"/>
      <c r="E52" s="255"/>
      <c r="F52" s="128" t="s">
        <v>220</v>
      </c>
      <c r="G52" s="129">
        <v>0.01</v>
      </c>
      <c r="H52" s="129">
        <v>0.15</v>
      </c>
      <c r="I52" s="131">
        <v>1168.56</v>
      </c>
      <c r="J52" s="130">
        <v>175.28</v>
      </c>
      <c r="K52" s="132"/>
      <c r="L52" s="130">
        <v>175.28</v>
      </c>
      <c r="M52" s="130">
        <v>48.29</v>
      </c>
      <c r="N52" s="132"/>
      <c r="O52" s="133"/>
      <c r="P52" s="134"/>
      <c r="Z52" s="113"/>
      <c r="AA52" s="122"/>
      <c r="AD52" s="87" t="s">
        <v>284</v>
      </c>
    </row>
    <row r="53" spans="1:30" s="84" customFormat="1" ht="23.25" x14ac:dyDescent="0.25">
      <c r="A53" s="126" t="s">
        <v>285</v>
      </c>
      <c r="B53" s="127" t="s">
        <v>399</v>
      </c>
      <c r="C53" s="255" t="s">
        <v>400</v>
      </c>
      <c r="D53" s="255"/>
      <c r="E53" s="255"/>
      <c r="F53" s="128" t="s">
        <v>221</v>
      </c>
      <c r="G53" s="136">
        <v>3.0000000000000001E-5</v>
      </c>
      <c r="H53" s="137">
        <v>5.0000000000000001E-4</v>
      </c>
      <c r="I53" s="131">
        <v>139122.23000000001</v>
      </c>
      <c r="J53" s="130">
        <v>69.56</v>
      </c>
      <c r="K53" s="132"/>
      <c r="L53" s="132"/>
      <c r="M53" s="132"/>
      <c r="N53" s="130">
        <v>69.56</v>
      </c>
      <c r="O53" s="133"/>
      <c r="P53" s="134"/>
      <c r="Z53" s="113"/>
      <c r="AA53" s="122"/>
      <c r="AC53" s="87" t="s">
        <v>400</v>
      </c>
    </row>
    <row r="54" spans="1:30" s="84" customFormat="1" ht="15" x14ac:dyDescent="0.25">
      <c r="A54" s="123"/>
      <c r="B54" s="124"/>
      <c r="C54" s="124"/>
      <c r="D54" s="124"/>
      <c r="E54" s="127" t="s">
        <v>401</v>
      </c>
      <c r="F54" s="128"/>
      <c r="G54" s="139"/>
      <c r="H54" s="140"/>
      <c r="I54" s="100"/>
      <c r="J54" s="141">
        <v>6075.79</v>
      </c>
      <c r="K54" s="133"/>
      <c r="L54" s="133"/>
      <c r="M54" s="133"/>
      <c r="N54" s="133"/>
      <c r="O54" s="133"/>
      <c r="P54" s="142"/>
      <c r="Z54" s="113"/>
      <c r="AA54" s="122"/>
    </row>
    <row r="55" spans="1:30" s="84" customFormat="1" ht="15" x14ac:dyDescent="0.25">
      <c r="A55" s="123"/>
      <c r="B55" s="124"/>
      <c r="C55" s="124"/>
      <c r="D55" s="124"/>
      <c r="E55" s="127" t="s">
        <v>402</v>
      </c>
      <c r="F55" s="128"/>
      <c r="G55" s="139"/>
      <c r="H55" s="140"/>
      <c r="I55" s="100"/>
      <c r="J55" s="141">
        <v>3194.49</v>
      </c>
      <c r="K55" s="133"/>
      <c r="L55" s="133"/>
      <c r="M55" s="133"/>
      <c r="N55" s="133"/>
      <c r="O55" s="133"/>
      <c r="P55" s="142"/>
      <c r="Z55" s="113"/>
      <c r="AA55" s="122"/>
    </row>
    <row r="56" spans="1:30" s="84" customFormat="1" ht="45" x14ac:dyDescent="0.25">
      <c r="A56" s="114" t="s">
        <v>298</v>
      </c>
      <c r="B56" s="115" t="s">
        <v>403</v>
      </c>
      <c r="C56" s="260" t="s">
        <v>404</v>
      </c>
      <c r="D56" s="261"/>
      <c r="E56" s="262"/>
      <c r="F56" s="114" t="s">
        <v>216</v>
      </c>
      <c r="G56" s="116"/>
      <c r="H56" s="117">
        <v>27</v>
      </c>
      <c r="I56" s="118">
        <v>1059.9100000000001</v>
      </c>
      <c r="J56" s="118">
        <v>28617.57</v>
      </c>
      <c r="K56" s="118">
        <v>23778.9</v>
      </c>
      <c r="L56" s="118">
        <v>3710.88</v>
      </c>
      <c r="M56" s="119">
        <v>841.05</v>
      </c>
      <c r="N56" s="118">
        <v>1127.79</v>
      </c>
      <c r="O56" s="119">
        <v>58.05</v>
      </c>
      <c r="P56" s="119">
        <v>2.4300000000000002</v>
      </c>
      <c r="Z56" s="113"/>
      <c r="AA56" s="122" t="s">
        <v>404</v>
      </c>
    </row>
    <row r="57" spans="1:30" s="84" customFormat="1" ht="15" x14ac:dyDescent="0.25">
      <c r="A57" s="123"/>
      <c r="B57" s="263" t="s">
        <v>324</v>
      </c>
      <c r="C57" s="263"/>
      <c r="D57" s="263"/>
      <c r="E57" s="263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5"/>
      <c r="Z57" s="113"/>
      <c r="AA57" s="122"/>
      <c r="AB57" s="87" t="s">
        <v>324</v>
      </c>
    </row>
    <row r="58" spans="1:30" s="84" customFormat="1" ht="15" x14ac:dyDescent="0.25">
      <c r="A58" s="126" t="s">
        <v>285</v>
      </c>
      <c r="B58" s="127" t="s">
        <v>405</v>
      </c>
      <c r="C58" s="255" t="s">
        <v>406</v>
      </c>
      <c r="D58" s="255"/>
      <c r="E58" s="255"/>
      <c r="F58" s="128" t="s">
        <v>239</v>
      </c>
      <c r="G58" s="129">
        <v>2.15</v>
      </c>
      <c r="H58" s="129">
        <v>58.05</v>
      </c>
      <c r="I58" s="130">
        <v>409.63</v>
      </c>
      <c r="J58" s="131">
        <v>23779.02</v>
      </c>
      <c r="K58" s="131">
        <v>23779.02</v>
      </c>
      <c r="L58" s="132"/>
      <c r="M58" s="132"/>
      <c r="N58" s="132"/>
      <c r="O58" s="133"/>
      <c r="P58" s="134"/>
      <c r="Z58" s="113"/>
      <c r="AA58" s="122"/>
      <c r="AC58" s="87" t="s">
        <v>406</v>
      </c>
    </row>
    <row r="59" spans="1:30" s="84" customFormat="1" ht="15" x14ac:dyDescent="0.25">
      <c r="A59" s="126"/>
      <c r="B59" s="127" t="s">
        <v>290</v>
      </c>
      <c r="C59" s="255" t="s">
        <v>325</v>
      </c>
      <c r="D59" s="255"/>
      <c r="E59" s="255"/>
      <c r="F59" s="128" t="s">
        <v>239</v>
      </c>
      <c r="G59" s="129">
        <v>0.09</v>
      </c>
      <c r="H59" s="129">
        <v>2.4300000000000002</v>
      </c>
      <c r="I59" s="130">
        <v>0</v>
      </c>
      <c r="J59" s="130">
        <v>0</v>
      </c>
      <c r="K59" s="132"/>
      <c r="L59" s="132"/>
      <c r="M59" s="130">
        <v>0</v>
      </c>
      <c r="N59" s="132"/>
      <c r="O59" s="133"/>
      <c r="P59" s="134"/>
      <c r="Z59" s="113"/>
      <c r="AA59" s="122"/>
      <c r="AD59" s="87" t="s">
        <v>325</v>
      </c>
    </row>
    <row r="60" spans="1:30" s="84" customFormat="1" ht="23.25" x14ac:dyDescent="0.25">
      <c r="A60" s="126"/>
      <c r="B60" s="127" t="s">
        <v>282</v>
      </c>
      <c r="C60" s="255" t="s">
        <v>217</v>
      </c>
      <c r="D60" s="255"/>
      <c r="E60" s="255"/>
      <c r="F60" s="128" t="s">
        <v>220</v>
      </c>
      <c r="G60" s="135">
        <v>3.5000000000000003E-2</v>
      </c>
      <c r="H60" s="129">
        <v>0.95</v>
      </c>
      <c r="I60" s="131">
        <v>2518.31</v>
      </c>
      <c r="J60" s="131">
        <v>2392.39</v>
      </c>
      <c r="K60" s="132"/>
      <c r="L60" s="131">
        <v>2392.39</v>
      </c>
      <c r="M60" s="130">
        <v>383.64</v>
      </c>
      <c r="N60" s="132"/>
      <c r="O60" s="133"/>
      <c r="P60" s="134"/>
      <c r="Z60" s="113"/>
      <c r="AA60" s="122"/>
      <c r="AD60" s="87" t="s">
        <v>217</v>
      </c>
    </row>
    <row r="61" spans="1:30" s="84" customFormat="1" ht="23.25" x14ac:dyDescent="0.25">
      <c r="A61" s="126" t="s">
        <v>285</v>
      </c>
      <c r="B61" s="127" t="s">
        <v>407</v>
      </c>
      <c r="C61" s="255" t="s">
        <v>408</v>
      </c>
      <c r="D61" s="255"/>
      <c r="E61" s="255"/>
      <c r="F61" s="128" t="s">
        <v>220</v>
      </c>
      <c r="G61" s="129">
        <v>0.02</v>
      </c>
      <c r="H61" s="129">
        <v>0.54</v>
      </c>
      <c r="I61" s="130">
        <v>420.17</v>
      </c>
      <c r="J61" s="130">
        <v>226.89</v>
      </c>
      <c r="K61" s="132"/>
      <c r="L61" s="130">
        <v>226.89</v>
      </c>
      <c r="M61" s="130">
        <v>155.21</v>
      </c>
      <c r="N61" s="132"/>
      <c r="O61" s="133"/>
      <c r="P61" s="134"/>
      <c r="Z61" s="113"/>
      <c r="AA61" s="122"/>
      <c r="AC61" s="87" t="s">
        <v>408</v>
      </c>
    </row>
    <row r="62" spans="1:30" s="84" customFormat="1" ht="23.25" x14ac:dyDescent="0.25">
      <c r="A62" s="126"/>
      <c r="B62" s="127" t="s">
        <v>283</v>
      </c>
      <c r="C62" s="255" t="s">
        <v>284</v>
      </c>
      <c r="D62" s="255"/>
      <c r="E62" s="255"/>
      <c r="F62" s="128" t="s">
        <v>220</v>
      </c>
      <c r="G62" s="135">
        <v>3.5000000000000003E-2</v>
      </c>
      <c r="H62" s="129">
        <v>0.95</v>
      </c>
      <c r="I62" s="131">
        <v>1168.56</v>
      </c>
      <c r="J62" s="131">
        <v>1110.1300000000001</v>
      </c>
      <c r="K62" s="132"/>
      <c r="L62" s="131">
        <v>1110.1300000000001</v>
      </c>
      <c r="M62" s="130">
        <v>305.83</v>
      </c>
      <c r="N62" s="132"/>
      <c r="O62" s="133"/>
      <c r="P62" s="134"/>
      <c r="Z62" s="113"/>
      <c r="AA62" s="122"/>
      <c r="AD62" s="87" t="s">
        <v>284</v>
      </c>
    </row>
    <row r="63" spans="1:30" s="84" customFormat="1" ht="15" x14ac:dyDescent="0.25">
      <c r="A63" s="126"/>
      <c r="B63" s="127" t="s">
        <v>288</v>
      </c>
      <c r="C63" s="255" t="s">
        <v>218</v>
      </c>
      <c r="D63" s="255"/>
      <c r="E63" s="255"/>
      <c r="F63" s="128" t="s">
        <v>222</v>
      </c>
      <c r="G63" s="129">
        <v>0.39</v>
      </c>
      <c r="H63" s="129">
        <v>10.53</v>
      </c>
      <c r="I63" s="130">
        <v>55.81</v>
      </c>
      <c r="J63" s="130">
        <v>587.67999999999995</v>
      </c>
      <c r="K63" s="132"/>
      <c r="L63" s="132"/>
      <c r="M63" s="132"/>
      <c r="N63" s="130">
        <v>587.67999999999995</v>
      </c>
      <c r="O63" s="133"/>
      <c r="P63" s="134"/>
      <c r="Z63" s="113"/>
      <c r="AA63" s="122"/>
      <c r="AD63" s="87" t="s">
        <v>218</v>
      </c>
    </row>
    <row r="64" spans="1:30" s="84" customFormat="1" ht="15" x14ac:dyDescent="0.25">
      <c r="A64" s="126"/>
      <c r="B64" s="127" t="s">
        <v>297</v>
      </c>
      <c r="C64" s="255" t="s">
        <v>244</v>
      </c>
      <c r="D64" s="255"/>
      <c r="E64" s="255"/>
      <c r="F64" s="128" t="s">
        <v>242</v>
      </c>
      <c r="G64" s="138">
        <v>0.1</v>
      </c>
      <c r="H64" s="138">
        <v>2.7</v>
      </c>
      <c r="I64" s="130">
        <v>200.04</v>
      </c>
      <c r="J64" s="130">
        <v>540.11</v>
      </c>
      <c r="K64" s="132"/>
      <c r="L64" s="132"/>
      <c r="M64" s="132"/>
      <c r="N64" s="130">
        <v>540.11</v>
      </c>
      <c r="O64" s="133"/>
      <c r="P64" s="134"/>
      <c r="Z64" s="113"/>
      <c r="AA64" s="122"/>
      <c r="AD64" s="87" t="s">
        <v>244</v>
      </c>
    </row>
    <row r="65" spans="1:30" s="84" customFormat="1" ht="15" x14ac:dyDescent="0.25">
      <c r="A65" s="123"/>
      <c r="B65" s="124"/>
      <c r="C65" s="124"/>
      <c r="D65" s="124"/>
      <c r="E65" s="127" t="s">
        <v>409</v>
      </c>
      <c r="F65" s="128"/>
      <c r="G65" s="139"/>
      <c r="H65" s="140"/>
      <c r="I65" s="100"/>
      <c r="J65" s="141">
        <v>33142.949999999997</v>
      </c>
      <c r="K65" s="133"/>
      <c r="L65" s="133"/>
      <c r="M65" s="133"/>
      <c r="N65" s="133"/>
      <c r="O65" s="133"/>
      <c r="P65" s="142"/>
      <c r="Z65" s="113"/>
      <c r="AA65" s="122"/>
    </row>
    <row r="66" spans="1:30" s="84" customFormat="1" ht="15" x14ac:dyDescent="0.25">
      <c r="A66" s="123"/>
      <c r="B66" s="124"/>
      <c r="C66" s="124"/>
      <c r="D66" s="124"/>
      <c r="E66" s="127" t="s">
        <v>410</v>
      </c>
      <c r="F66" s="128"/>
      <c r="G66" s="139"/>
      <c r="H66" s="140"/>
      <c r="I66" s="100"/>
      <c r="J66" s="141">
        <v>17425.669999999998</v>
      </c>
      <c r="K66" s="133"/>
      <c r="L66" s="133"/>
      <c r="M66" s="133"/>
      <c r="N66" s="133"/>
      <c r="O66" s="133"/>
      <c r="P66" s="142"/>
      <c r="Z66" s="113"/>
      <c r="AA66" s="122"/>
    </row>
    <row r="67" spans="1:30" s="84" customFormat="1" ht="45.75" x14ac:dyDescent="0.25">
      <c r="A67" s="114" t="s">
        <v>301</v>
      </c>
      <c r="B67" s="115" t="s">
        <v>411</v>
      </c>
      <c r="C67" s="260" t="s">
        <v>412</v>
      </c>
      <c r="D67" s="261"/>
      <c r="E67" s="262"/>
      <c r="F67" s="114" t="s">
        <v>216</v>
      </c>
      <c r="G67" s="116"/>
      <c r="H67" s="117">
        <v>2</v>
      </c>
      <c r="I67" s="118">
        <v>21864.16</v>
      </c>
      <c r="J67" s="118">
        <v>43728.32</v>
      </c>
      <c r="K67" s="118">
        <v>43728.32</v>
      </c>
      <c r="L67" s="120"/>
      <c r="M67" s="120"/>
      <c r="N67" s="120"/>
      <c r="O67" s="121">
        <v>64</v>
      </c>
      <c r="P67" s="121">
        <v>0</v>
      </c>
      <c r="Z67" s="113"/>
      <c r="AA67" s="122" t="s">
        <v>412</v>
      </c>
    </row>
    <row r="68" spans="1:30" s="84" customFormat="1" ht="34.5" x14ac:dyDescent="0.25">
      <c r="A68" s="123"/>
      <c r="B68" s="263" t="s">
        <v>330</v>
      </c>
      <c r="C68" s="263"/>
      <c r="D68" s="263"/>
      <c r="E68" s="263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5"/>
      <c r="Z68" s="113"/>
      <c r="AA68" s="122"/>
      <c r="AB68" s="87" t="s">
        <v>330</v>
      </c>
    </row>
    <row r="69" spans="1:30" s="84" customFormat="1" ht="15" x14ac:dyDescent="0.25">
      <c r="A69" s="126"/>
      <c r="B69" s="127" t="s">
        <v>247</v>
      </c>
      <c r="C69" s="255" t="s">
        <v>248</v>
      </c>
      <c r="D69" s="255"/>
      <c r="E69" s="255"/>
      <c r="F69" s="128" t="s">
        <v>239</v>
      </c>
      <c r="G69" s="144">
        <v>16</v>
      </c>
      <c r="H69" s="144">
        <v>32</v>
      </c>
      <c r="I69" s="130">
        <v>721.93</v>
      </c>
      <c r="J69" s="131">
        <v>23101.759999999998</v>
      </c>
      <c r="K69" s="131">
        <v>23101.759999999998</v>
      </c>
      <c r="L69" s="132"/>
      <c r="M69" s="132"/>
      <c r="N69" s="132"/>
      <c r="O69" s="133"/>
      <c r="P69" s="134"/>
      <c r="Z69" s="113"/>
      <c r="AA69" s="122"/>
      <c r="AD69" s="87" t="s">
        <v>248</v>
      </c>
    </row>
    <row r="70" spans="1:30" s="84" customFormat="1" ht="15" x14ac:dyDescent="0.25">
      <c r="A70" s="126"/>
      <c r="B70" s="127" t="s">
        <v>249</v>
      </c>
      <c r="C70" s="255" t="s">
        <v>250</v>
      </c>
      <c r="D70" s="255"/>
      <c r="E70" s="255"/>
      <c r="F70" s="128" t="s">
        <v>239</v>
      </c>
      <c r="G70" s="144">
        <v>16</v>
      </c>
      <c r="H70" s="144">
        <v>32</v>
      </c>
      <c r="I70" s="130">
        <v>644.58000000000004</v>
      </c>
      <c r="J70" s="131">
        <v>20626.560000000001</v>
      </c>
      <c r="K70" s="131">
        <v>20626.560000000001</v>
      </c>
      <c r="L70" s="132"/>
      <c r="M70" s="132"/>
      <c r="N70" s="132"/>
      <c r="O70" s="133"/>
      <c r="P70" s="134"/>
      <c r="Z70" s="113"/>
      <c r="AA70" s="122"/>
      <c r="AD70" s="87" t="s">
        <v>250</v>
      </c>
    </row>
    <row r="71" spans="1:30" s="84" customFormat="1" ht="45" x14ac:dyDescent="0.25">
      <c r="A71" s="114" t="s">
        <v>302</v>
      </c>
      <c r="B71" s="115" t="s">
        <v>278</v>
      </c>
      <c r="C71" s="260" t="s">
        <v>279</v>
      </c>
      <c r="D71" s="261"/>
      <c r="E71" s="262"/>
      <c r="F71" s="114" t="s">
        <v>216</v>
      </c>
      <c r="G71" s="116"/>
      <c r="H71" s="117">
        <v>1</v>
      </c>
      <c r="I71" s="118">
        <v>1293.01</v>
      </c>
      <c r="J71" s="118">
        <v>1293.01</v>
      </c>
      <c r="K71" s="119">
        <v>864.11</v>
      </c>
      <c r="L71" s="119">
        <v>384.64</v>
      </c>
      <c r="M71" s="119">
        <v>104.71</v>
      </c>
      <c r="N71" s="119">
        <v>44.26</v>
      </c>
      <c r="O71" s="119">
        <v>2.06</v>
      </c>
      <c r="P71" s="119">
        <v>0.31</v>
      </c>
      <c r="Z71" s="113"/>
      <c r="AA71" s="122" t="s">
        <v>279</v>
      </c>
    </row>
    <row r="72" spans="1:30" s="84" customFormat="1" ht="15" x14ac:dyDescent="0.25">
      <c r="A72" s="123"/>
      <c r="B72" s="263" t="s">
        <v>324</v>
      </c>
      <c r="C72" s="263"/>
      <c r="D72" s="263"/>
      <c r="E72" s="263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5"/>
      <c r="Z72" s="113"/>
      <c r="AA72" s="122"/>
      <c r="AB72" s="87" t="s">
        <v>324</v>
      </c>
    </row>
    <row r="73" spans="1:30" s="84" customFormat="1" ht="15" x14ac:dyDescent="0.25">
      <c r="A73" s="126" t="s">
        <v>285</v>
      </c>
      <c r="B73" s="127" t="s">
        <v>238</v>
      </c>
      <c r="C73" s="255" t="s">
        <v>398</v>
      </c>
      <c r="D73" s="255"/>
      <c r="E73" s="255"/>
      <c r="F73" s="128" t="s">
        <v>239</v>
      </c>
      <c r="G73" s="129">
        <v>2.06</v>
      </c>
      <c r="H73" s="129">
        <v>2.06</v>
      </c>
      <c r="I73" s="130">
        <v>419.47</v>
      </c>
      <c r="J73" s="130">
        <v>864.11</v>
      </c>
      <c r="K73" s="130">
        <v>864.11</v>
      </c>
      <c r="L73" s="132"/>
      <c r="M73" s="132"/>
      <c r="N73" s="132"/>
      <c r="O73" s="133"/>
      <c r="P73" s="134"/>
      <c r="Z73" s="113"/>
      <c r="AA73" s="122"/>
      <c r="AC73" s="87" t="s">
        <v>398</v>
      </c>
    </row>
    <row r="74" spans="1:30" s="84" customFormat="1" ht="15" x14ac:dyDescent="0.25">
      <c r="A74" s="126"/>
      <c r="B74" s="127" t="s">
        <v>290</v>
      </c>
      <c r="C74" s="255" t="s">
        <v>325</v>
      </c>
      <c r="D74" s="255"/>
      <c r="E74" s="255"/>
      <c r="F74" s="128" t="s">
        <v>239</v>
      </c>
      <c r="G74" s="129">
        <v>0.31</v>
      </c>
      <c r="H74" s="129">
        <v>0.31</v>
      </c>
      <c r="I74" s="130">
        <v>0</v>
      </c>
      <c r="J74" s="130">
        <v>0</v>
      </c>
      <c r="K74" s="132"/>
      <c r="L74" s="132"/>
      <c r="M74" s="130">
        <v>0</v>
      </c>
      <c r="N74" s="132"/>
      <c r="O74" s="133"/>
      <c r="P74" s="134"/>
      <c r="Z74" s="113"/>
      <c r="AA74" s="122"/>
      <c r="AD74" s="87" t="s">
        <v>325</v>
      </c>
    </row>
    <row r="75" spans="1:30" s="84" customFormat="1" ht="23.25" x14ac:dyDescent="0.25">
      <c r="A75" s="126"/>
      <c r="B75" s="127" t="s">
        <v>280</v>
      </c>
      <c r="C75" s="255" t="s">
        <v>281</v>
      </c>
      <c r="D75" s="255"/>
      <c r="E75" s="255"/>
      <c r="F75" s="128" t="s">
        <v>220</v>
      </c>
      <c r="G75" s="129">
        <v>0.19</v>
      </c>
      <c r="H75" s="129">
        <v>0.19</v>
      </c>
      <c r="I75" s="130">
        <v>5.95</v>
      </c>
      <c r="J75" s="130">
        <v>1.1299999999999999</v>
      </c>
      <c r="K75" s="132"/>
      <c r="L75" s="130">
        <v>1.1299999999999999</v>
      </c>
      <c r="M75" s="130">
        <v>0</v>
      </c>
      <c r="N75" s="132"/>
      <c r="O75" s="133"/>
      <c r="P75" s="134"/>
      <c r="Z75" s="113"/>
      <c r="AA75" s="122"/>
      <c r="AD75" s="87" t="s">
        <v>281</v>
      </c>
    </row>
    <row r="76" spans="1:30" s="84" customFormat="1" ht="23.25" x14ac:dyDescent="0.25">
      <c r="A76" s="126"/>
      <c r="B76" s="127" t="s">
        <v>282</v>
      </c>
      <c r="C76" s="255" t="s">
        <v>217</v>
      </c>
      <c r="D76" s="255"/>
      <c r="E76" s="255"/>
      <c r="F76" s="128" t="s">
        <v>220</v>
      </c>
      <c r="G76" s="129">
        <v>0.06</v>
      </c>
      <c r="H76" s="129">
        <v>0.06</v>
      </c>
      <c r="I76" s="131">
        <v>2518.31</v>
      </c>
      <c r="J76" s="130">
        <v>151.1</v>
      </c>
      <c r="K76" s="132"/>
      <c r="L76" s="130">
        <v>151.1</v>
      </c>
      <c r="M76" s="130">
        <v>24.23</v>
      </c>
      <c r="N76" s="132"/>
      <c r="O76" s="133"/>
      <c r="P76" s="134"/>
      <c r="Z76" s="113"/>
      <c r="AA76" s="122"/>
      <c r="AD76" s="87" t="s">
        <v>217</v>
      </c>
    </row>
    <row r="77" spans="1:30" s="84" customFormat="1" ht="23.25" x14ac:dyDescent="0.25">
      <c r="A77" s="126"/>
      <c r="B77" s="127" t="s">
        <v>283</v>
      </c>
      <c r="C77" s="255" t="s">
        <v>284</v>
      </c>
      <c r="D77" s="255"/>
      <c r="E77" s="255"/>
      <c r="F77" s="128" t="s">
        <v>220</v>
      </c>
      <c r="G77" s="129">
        <v>0.06</v>
      </c>
      <c r="H77" s="129">
        <v>0.06</v>
      </c>
      <c r="I77" s="131">
        <v>1168.56</v>
      </c>
      <c r="J77" s="130">
        <v>70.11</v>
      </c>
      <c r="K77" s="132"/>
      <c r="L77" s="130">
        <v>70.11</v>
      </c>
      <c r="M77" s="130">
        <v>19.32</v>
      </c>
      <c r="N77" s="132"/>
      <c r="O77" s="133"/>
      <c r="P77" s="134"/>
      <c r="Z77" s="113"/>
      <c r="AA77" s="122"/>
      <c r="AD77" s="87" t="s">
        <v>284</v>
      </c>
    </row>
    <row r="78" spans="1:30" s="84" customFormat="1" ht="23.25" x14ac:dyDescent="0.25">
      <c r="A78" s="126" t="s">
        <v>285</v>
      </c>
      <c r="B78" s="127" t="s">
        <v>386</v>
      </c>
      <c r="C78" s="255" t="s">
        <v>387</v>
      </c>
      <c r="D78" s="255"/>
      <c r="E78" s="255"/>
      <c r="F78" s="128" t="s">
        <v>220</v>
      </c>
      <c r="G78" s="129">
        <v>0.61</v>
      </c>
      <c r="H78" s="129">
        <v>0.61</v>
      </c>
      <c r="I78" s="130">
        <v>16.07</v>
      </c>
      <c r="J78" s="130">
        <v>9.8000000000000007</v>
      </c>
      <c r="K78" s="132"/>
      <c r="L78" s="130">
        <v>9.8000000000000007</v>
      </c>
      <c r="M78" s="130">
        <v>0</v>
      </c>
      <c r="N78" s="132"/>
      <c r="O78" s="133"/>
      <c r="P78" s="134"/>
      <c r="Z78" s="113"/>
      <c r="AA78" s="122"/>
      <c r="AC78" s="87" t="s">
        <v>387</v>
      </c>
    </row>
    <row r="79" spans="1:30" s="84" customFormat="1" ht="45.75" x14ac:dyDescent="0.25">
      <c r="A79" s="126" t="s">
        <v>285</v>
      </c>
      <c r="B79" s="127" t="s">
        <v>443</v>
      </c>
      <c r="C79" s="255" t="s">
        <v>444</v>
      </c>
      <c r="D79" s="255"/>
      <c r="E79" s="255"/>
      <c r="F79" s="128" t="s">
        <v>220</v>
      </c>
      <c r="G79" s="129">
        <v>0.19</v>
      </c>
      <c r="H79" s="129">
        <v>0.19</v>
      </c>
      <c r="I79" s="130">
        <v>802.62</v>
      </c>
      <c r="J79" s="130">
        <v>152.5</v>
      </c>
      <c r="K79" s="132"/>
      <c r="L79" s="130">
        <v>152.5</v>
      </c>
      <c r="M79" s="130">
        <v>61.17</v>
      </c>
      <c r="N79" s="132"/>
      <c r="O79" s="133"/>
      <c r="P79" s="134"/>
      <c r="Z79" s="113"/>
      <c r="AA79" s="122"/>
      <c r="AC79" s="87" t="s">
        <v>444</v>
      </c>
    </row>
    <row r="80" spans="1:30" s="84" customFormat="1" ht="34.5" x14ac:dyDescent="0.25">
      <c r="A80" s="126" t="s">
        <v>285</v>
      </c>
      <c r="B80" s="127" t="s">
        <v>445</v>
      </c>
      <c r="C80" s="255" t="s">
        <v>446</v>
      </c>
      <c r="D80" s="255"/>
      <c r="E80" s="255"/>
      <c r="F80" s="128" t="s">
        <v>222</v>
      </c>
      <c r="G80" s="138">
        <v>0.1</v>
      </c>
      <c r="H80" s="138">
        <v>0.1</v>
      </c>
      <c r="I80" s="130">
        <v>370.6</v>
      </c>
      <c r="J80" s="130">
        <v>37.06</v>
      </c>
      <c r="K80" s="132"/>
      <c r="L80" s="132"/>
      <c r="M80" s="132"/>
      <c r="N80" s="130">
        <v>37.06</v>
      </c>
      <c r="O80" s="133"/>
      <c r="P80" s="134"/>
      <c r="Z80" s="113"/>
      <c r="AA80" s="122"/>
      <c r="AC80" s="87" t="s">
        <v>446</v>
      </c>
    </row>
    <row r="81" spans="1:30" s="84" customFormat="1" ht="15" x14ac:dyDescent="0.25">
      <c r="A81" s="126"/>
      <c r="B81" s="127" t="s">
        <v>288</v>
      </c>
      <c r="C81" s="255" t="s">
        <v>218</v>
      </c>
      <c r="D81" s="255"/>
      <c r="E81" s="255"/>
      <c r="F81" s="128" t="s">
        <v>222</v>
      </c>
      <c r="G81" s="138">
        <v>0.1</v>
      </c>
      <c r="H81" s="138">
        <v>0.1</v>
      </c>
      <c r="I81" s="130">
        <v>55.81</v>
      </c>
      <c r="J81" s="130">
        <v>5.58</v>
      </c>
      <c r="K81" s="132"/>
      <c r="L81" s="132"/>
      <c r="M81" s="132"/>
      <c r="N81" s="130">
        <v>5.58</v>
      </c>
      <c r="O81" s="133"/>
      <c r="P81" s="134"/>
      <c r="Z81" s="113"/>
      <c r="AA81" s="122"/>
      <c r="AD81" s="87" t="s">
        <v>218</v>
      </c>
    </row>
    <row r="82" spans="1:30" s="84" customFormat="1" ht="15" x14ac:dyDescent="0.25">
      <c r="A82" s="126"/>
      <c r="B82" s="127" t="s">
        <v>289</v>
      </c>
      <c r="C82" s="255" t="s">
        <v>219</v>
      </c>
      <c r="D82" s="255"/>
      <c r="E82" s="255"/>
      <c r="F82" s="128" t="s">
        <v>222</v>
      </c>
      <c r="G82" s="129">
        <v>0.02</v>
      </c>
      <c r="H82" s="129">
        <v>0.02</v>
      </c>
      <c r="I82" s="130">
        <v>80.75</v>
      </c>
      <c r="J82" s="130">
        <v>1.62</v>
      </c>
      <c r="K82" s="132"/>
      <c r="L82" s="132"/>
      <c r="M82" s="132"/>
      <c r="N82" s="130">
        <v>1.62</v>
      </c>
      <c r="O82" s="133"/>
      <c r="P82" s="134"/>
      <c r="Z82" s="113"/>
      <c r="AA82" s="122"/>
      <c r="AD82" s="87" t="s">
        <v>219</v>
      </c>
    </row>
    <row r="83" spans="1:30" s="84" customFormat="1" ht="15" x14ac:dyDescent="0.25">
      <c r="A83" s="123"/>
      <c r="B83" s="124"/>
      <c r="C83" s="124"/>
      <c r="D83" s="124"/>
      <c r="E83" s="127" t="s">
        <v>447</v>
      </c>
      <c r="F83" s="128"/>
      <c r="G83" s="139"/>
      <c r="H83" s="140"/>
      <c r="I83" s="100"/>
      <c r="J83" s="141">
        <v>1304.21</v>
      </c>
      <c r="K83" s="133"/>
      <c r="L83" s="133"/>
      <c r="M83" s="133"/>
      <c r="N83" s="133"/>
      <c r="O83" s="133"/>
      <c r="P83" s="142"/>
      <c r="Z83" s="113"/>
      <c r="AA83" s="122"/>
    </row>
    <row r="84" spans="1:30" s="84" customFormat="1" ht="15" x14ac:dyDescent="0.25">
      <c r="A84" s="123"/>
      <c r="B84" s="124"/>
      <c r="C84" s="124"/>
      <c r="D84" s="124"/>
      <c r="E84" s="127" t="s">
        <v>448</v>
      </c>
      <c r="F84" s="128"/>
      <c r="G84" s="139"/>
      <c r="H84" s="140"/>
      <c r="I84" s="100"/>
      <c r="J84" s="145">
        <v>685.72</v>
      </c>
      <c r="K84" s="133"/>
      <c r="L84" s="133"/>
      <c r="M84" s="133"/>
      <c r="N84" s="133"/>
      <c r="O84" s="133"/>
      <c r="P84" s="142"/>
      <c r="Z84" s="113"/>
      <c r="AA84" s="122"/>
    </row>
    <row r="85" spans="1:30" s="84" customFormat="1" ht="45" x14ac:dyDescent="0.25">
      <c r="A85" s="114" t="s">
        <v>303</v>
      </c>
      <c r="B85" s="115" t="s">
        <v>449</v>
      </c>
      <c r="C85" s="260" t="s">
        <v>450</v>
      </c>
      <c r="D85" s="261"/>
      <c r="E85" s="262"/>
      <c r="F85" s="114" t="s">
        <v>224</v>
      </c>
      <c r="G85" s="116"/>
      <c r="H85" s="117">
        <v>2</v>
      </c>
      <c r="I85" s="118">
        <v>16747.3</v>
      </c>
      <c r="J85" s="118">
        <v>33494.6</v>
      </c>
      <c r="K85" s="118">
        <v>10711.24</v>
      </c>
      <c r="L85" s="118">
        <v>21005.74</v>
      </c>
      <c r="M85" s="118">
        <v>3666.32</v>
      </c>
      <c r="N85" s="118">
        <v>1777.62</v>
      </c>
      <c r="O85" s="119">
        <v>26.72</v>
      </c>
      <c r="P85" s="119">
        <v>9.16</v>
      </c>
      <c r="Z85" s="113"/>
      <c r="AA85" s="122" t="s">
        <v>450</v>
      </c>
    </row>
    <row r="86" spans="1:30" s="84" customFormat="1" ht="15" x14ac:dyDescent="0.25">
      <c r="A86" s="123"/>
      <c r="B86" s="263" t="s">
        <v>324</v>
      </c>
      <c r="C86" s="263"/>
      <c r="D86" s="263"/>
      <c r="E86" s="263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5"/>
      <c r="Z86" s="113"/>
      <c r="AA86" s="122"/>
      <c r="AB86" s="87" t="s">
        <v>324</v>
      </c>
    </row>
    <row r="87" spans="1:30" s="84" customFormat="1" ht="15" x14ac:dyDescent="0.25">
      <c r="A87" s="126" t="s">
        <v>285</v>
      </c>
      <c r="B87" s="127" t="s">
        <v>245</v>
      </c>
      <c r="C87" s="255" t="s">
        <v>451</v>
      </c>
      <c r="D87" s="255"/>
      <c r="E87" s="255"/>
      <c r="F87" s="128" t="s">
        <v>239</v>
      </c>
      <c r="G87" s="129">
        <v>13.36</v>
      </c>
      <c r="H87" s="129">
        <v>26.72</v>
      </c>
      <c r="I87" s="130">
        <v>400.87</v>
      </c>
      <c r="J87" s="131">
        <v>10711.25</v>
      </c>
      <c r="K87" s="131">
        <v>10711.25</v>
      </c>
      <c r="L87" s="132"/>
      <c r="M87" s="132"/>
      <c r="N87" s="132"/>
      <c r="O87" s="133"/>
      <c r="P87" s="134"/>
      <c r="Z87" s="113"/>
      <c r="AA87" s="122"/>
      <c r="AC87" s="87" t="s">
        <v>451</v>
      </c>
    </row>
    <row r="88" spans="1:30" s="84" customFormat="1" ht="15" x14ac:dyDescent="0.25">
      <c r="A88" s="126"/>
      <c r="B88" s="127" t="s">
        <v>290</v>
      </c>
      <c r="C88" s="255" t="s">
        <v>325</v>
      </c>
      <c r="D88" s="255"/>
      <c r="E88" s="255"/>
      <c r="F88" s="128" t="s">
        <v>239</v>
      </c>
      <c r="G88" s="129">
        <v>4.58</v>
      </c>
      <c r="H88" s="129">
        <v>9.16</v>
      </c>
      <c r="I88" s="130">
        <v>0</v>
      </c>
      <c r="J88" s="130">
        <v>0</v>
      </c>
      <c r="K88" s="132"/>
      <c r="L88" s="132"/>
      <c r="M88" s="130">
        <v>0</v>
      </c>
      <c r="N88" s="132"/>
      <c r="O88" s="133"/>
      <c r="P88" s="134"/>
      <c r="Z88" s="113"/>
      <c r="AA88" s="122"/>
      <c r="AD88" s="87" t="s">
        <v>325</v>
      </c>
    </row>
    <row r="89" spans="1:30" s="84" customFormat="1" ht="23.25" x14ac:dyDescent="0.25">
      <c r="A89" s="126"/>
      <c r="B89" s="127" t="s">
        <v>282</v>
      </c>
      <c r="C89" s="255" t="s">
        <v>217</v>
      </c>
      <c r="D89" s="255"/>
      <c r="E89" s="255"/>
      <c r="F89" s="128" t="s">
        <v>220</v>
      </c>
      <c r="G89" s="138">
        <v>0.2</v>
      </c>
      <c r="H89" s="138">
        <v>0.4</v>
      </c>
      <c r="I89" s="131">
        <v>2518.31</v>
      </c>
      <c r="J89" s="131">
        <v>1007.32</v>
      </c>
      <c r="K89" s="132"/>
      <c r="L89" s="131">
        <v>1007.32</v>
      </c>
      <c r="M89" s="130">
        <v>161.53</v>
      </c>
      <c r="N89" s="132"/>
      <c r="O89" s="133"/>
      <c r="P89" s="134"/>
      <c r="Z89" s="113"/>
      <c r="AA89" s="122"/>
      <c r="AD89" s="87" t="s">
        <v>217</v>
      </c>
    </row>
    <row r="90" spans="1:30" s="84" customFormat="1" ht="23.25" x14ac:dyDescent="0.25">
      <c r="A90" s="126" t="s">
        <v>285</v>
      </c>
      <c r="B90" s="127" t="s">
        <v>452</v>
      </c>
      <c r="C90" s="255" t="s">
        <v>453</v>
      </c>
      <c r="D90" s="255"/>
      <c r="E90" s="255"/>
      <c r="F90" s="128" t="s">
        <v>220</v>
      </c>
      <c r="G90" s="129">
        <v>3.13</v>
      </c>
      <c r="H90" s="129">
        <v>6.26</v>
      </c>
      <c r="I90" s="130">
        <v>5.29</v>
      </c>
      <c r="J90" s="130">
        <v>33.119999999999997</v>
      </c>
      <c r="K90" s="132"/>
      <c r="L90" s="130">
        <v>33.119999999999997</v>
      </c>
      <c r="M90" s="130">
        <v>0</v>
      </c>
      <c r="N90" s="132"/>
      <c r="O90" s="133"/>
      <c r="P90" s="134"/>
      <c r="Z90" s="113"/>
      <c r="AA90" s="122"/>
      <c r="AC90" s="87" t="s">
        <v>453</v>
      </c>
    </row>
    <row r="91" spans="1:30" s="84" customFormat="1" ht="23.25" x14ac:dyDescent="0.25">
      <c r="A91" s="126" t="s">
        <v>285</v>
      </c>
      <c r="B91" s="127" t="s">
        <v>454</v>
      </c>
      <c r="C91" s="255" t="s">
        <v>455</v>
      </c>
      <c r="D91" s="255"/>
      <c r="E91" s="255"/>
      <c r="F91" s="128" t="s">
        <v>220</v>
      </c>
      <c r="G91" s="129">
        <v>3.13</v>
      </c>
      <c r="H91" s="129">
        <v>6.26</v>
      </c>
      <c r="I91" s="130">
        <v>17.39</v>
      </c>
      <c r="J91" s="130">
        <v>108.86</v>
      </c>
      <c r="K91" s="132"/>
      <c r="L91" s="130">
        <v>108.86</v>
      </c>
      <c r="M91" s="130">
        <v>0</v>
      </c>
      <c r="N91" s="132"/>
      <c r="O91" s="133"/>
      <c r="P91" s="134"/>
      <c r="Z91" s="113"/>
      <c r="AA91" s="122"/>
      <c r="AC91" s="87" t="s">
        <v>455</v>
      </c>
    </row>
    <row r="92" spans="1:30" s="84" customFormat="1" ht="34.5" x14ac:dyDescent="0.25">
      <c r="A92" s="126" t="s">
        <v>285</v>
      </c>
      <c r="B92" s="127" t="s">
        <v>456</v>
      </c>
      <c r="C92" s="255" t="s">
        <v>457</v>
      </c>
      <c r="D92" s="255"/>
      <c r="E92" s="255"/>
      <c r="F92" s="128" t="s">
        <v>220</v>
      </c>
      <c r="G92" s="129">
        <v>4.18</v>
      </c>
      <c r="H92" s="129">
        <v>8.36</v>
      </c>
      <c r="I92" s="131">
        <v>2319.2600000000002</v>
      </c>
      <c r="J92" s="131">
        <v>19389.009999999998</v>
      </c>
      <c r="K92" s="132"/>
      <c r="L92" s="131">
        <v>19389.009999999998</v>
      </c>
      <c r="M92" s="131">
        <v>3376.02</v>
      </c>
      <c r="N92" s="132"/>
      <c r="O92" s="133"/>
      <c r="P92" s="134"/>
      <c r="Z92" s="113"/>
      <c r="AA92" s="122"/>
      <c r="AC92" s="87" t="s">
        <v>457</v>
      </c>
    </row>
    <row r="93" spans="1:30" s="84" customFormat="1" ht="23.25" x14ac:dyDescent="0.25">
      <c r="A93" s="126"/>
      <c r="B93" s="127" t="s">
        <v>283</v>
      </c>
      <c r="C93" s="255" t="s">
        <v>284</v>
      </c>
      <c r="D93" s="255"/>
      <c r="E93" s="255"/>
      <c r="F93" s="128" t="s">
        <v>220</v>
      </c>
      <c r="G93" s="138">
        <v>0.2</v>
      </c>
      <c r="H93" s="138">
        <v>0.4</v>
      </c>
      <c r="I93" s="131">
        <v>1168.56</v>
      </c>
      <c r="J93" s="130">
        <v>467.42</v>
      </c>
      <c r="K93" s="132"/>
      <c r="L93" s="130">
        <v>467.42</v>
      </c>
      <c r="M93" s="130">
        <v>128.77000000000001</v>
      </c>
      <c r="N93" s="132"/>
      <c r="O93" s="133"/>
      <c r="P93" s="134"/>
      <c r="Z93" s="113"/>
      <c r="AA93" s="122"/>
      <c r="AD93" s="87" t="s">
        <v>284</v>
      </c>
    </row>
    <row r="94" spans="1:30" s="84" customFormat="1" ht="34.5" x14ac:dyDescent="0.25">
      <c r="A94" s="126" t="s">
        <v>285</v>
      </c>
      <c r="B94" s="127" t="s">
        <v>458</v>
      </c>
      <c r="C94" s="255" t="s">
        <v>459</v>
      </c>
      <c r="D94" s="255"/>
      <c r="E94" s="255"/>
      <c r="F94" s="128" t="s">
        <v>460</v>
      </c>
      <c r="G94" s="135">
        <v>0.245</v>
      </c>
      <c r="H94" s="129">
        <v>0.49</v>
      </c>
      <c r="I94" s="130">
        <v>50.07</v>
      </c>
      <c r="J94" s="130">
        <v>24.53</v>
      </c>
      <c r="K94" s="132"/>
      <c r="L94" s="132"/>
      <c r="M94" s="132"/>
      <c r="N94" s="130">
        <v>24.53</v>
      </c>
      <c r="O94" s="133"/>
      <c r="P94" s="134"/>
      <c r="Z94" s="113"/>
      <c r="AA94" s="122"/>
      <c r="AC94" s="87" t="s">
        <v>459</v>
      </c>
    </row>
    <row r="95" spans="1:30" s="84" customFormat="1" ht="23.25" x14ac:dyDescent="0.25">
      <c r="A95" s="126" t="s">
        <v>285</v>
      </c>
      <c r="B95" s="127" t="s">
        <v>461</v>
      </c>
      <c r="C95" s="255" t="s">
        <v>462</v>
      </c>
      <c r="D95" s="255"/>
      <c r="E95" s="255"/>
      <c r="F95" s="128" t="s">
        <v>222</v>
      </c>
      <c r="G95" s="138">
        <v>0.5</v>
      </c>
      <c r="H95" s="144">
        <v>1</v>
      </c>
      <c r="I95" s="130">
        <v>985.88</v>
      </c>
      <c r="J95" s="130">
        <v>985.88</v>
      </c>
      <c r="K95" s="132"/>
      <c r="L95" s="132"/>
      <c r="M95" s="132"/>
      <c r="N95" s="130">
        <v>985.88</v>
      </c>
      <c r="O95" s="133"/>
      <c r="P95" s="134"/>
      <c r="Z95" s="113"/>
      <c r="AA95" s="122"/>
      <c r="AC95" s="87" t="s">
        <v>462</v>
      </c>
    </row>
    <row r="96" spans="1:30" s="84" customFormat="1" ht="15" x14ac:dyDescent="0.25">
      <c r="A96" s="126" t="s">
        <v>285</v>
      </c>
      <c r="B96" s="127" t="s">
        <v>463</v>
      </c>
      <c r="C96" s="255" t="s">
        <v>464</v>
      </c>
      <c r="D96" s="255"/>
      <c r="E96" s="255"/>
      <c r="F96" s="128" t="s">
        <v>221</v>
      </c>
      <c r="G96" s="136">
        <v>2.8800000000000002E-3</v>
      </c>
      <c r="H96" s="137">
        <v>5.7999999999999996E-3</v>
      </c>
      <c r="I96" s="131">
        <v>133196.38</v>
      </c>
      <c r="J96" s="130">
        <v>772.54</v>
      </c>
      <c r="K96" s="132"/>
      <c r="L96" s="132"/>
      <c r="M96" s="132"/>
      <c r="N96" s="130">
        <v>772.54</v>
      </c>
      <c r="O96" s="133"/>
      <c r="P96" s="134"/>
      <c r="Z96" s="113"/>
      <c r="AA96" s="122"/>
      <c r="AC96" s="87" t="s">
        <v>464</v>
      </c>
    </row>
    <row r="97" spans="1:32" s="84" customFormat="1" ht="15" x14ac:dyDescent="0.25">
      <c r="A97" s="123"/>
      <c r="B97" s="124"/>
      <c r="C97" s="124"/>
      <c r="D97" s="124"/>
      <c r="E97" s="127" t="s">
        <v>465</v>
      </c>
      <c r="F97" s="128"/>
      <c r="G97" s="139"/>
      <c r="H97" s="140"/>
      <c r="I97" s="100"/>
      <c r="J97" s="141">
        <v>19354.830000000002</v>
      </c>
      <c r="K97" s="133"/>
      <c r="L97" s="133"/>
      <c r="M97" s="133"/>
      <c r="N97" s="133"/>
      <c r="O97" s="133"/>
      <c r="P97" s="142"/>
      <c r="Z97" s="113"/>
      <c r="AA97" s="122"/>
    </row>
    <row r="98" spans="1:32" s="84" customFormat="1" ht="15" x14ac:dyDescent="0.25">
      <c r="A98" s="123"/>
      <c r="B98" s="124"/>
      <c r="C98" s="124"/>
      <c r="D98" s="124"/>
      <c r="E98" s="127" t="s">
        <v>466</v>
      </c>
      <c r="F98" s="128"/>
      <c r="G98" s="139"/>
      <c r="H98" s="140"/>
      <c r="I98" s="100"/>
      <c r="J98" s="141">
        <v>10176.25</v>
      </c>
      <c r="K98" s="133"/>
      <c r="L98" s="133"/>
      <c r="M98" s="133"/>
      <c r="N98" s="133"/>
      <c r="O98" s="133"/>
      <c r="P98" s="142"/>
      <c r="Z98" s="113"/>
      <c r="AA98" s="122"/>
    </row>
    <row r="99" spans="1:32" s="84" customFormat="1" ht="15" x14ac:dyDescent="0.25">
      <c r="A99" s="257" t="s">
        <v>251</v>
      </c>
      <c r="B99" s="258"/>
      <c r="C99" s="258"/>
      <c r="D99" s="258"/>
      <c r="E99" s="258"/>
      <c r="F99" s="258"/>
      <c r="G99" s="258"/>
      <c r="H99" s="258"/>
      <c r="I99" s="259"/>
      <c r="J99" s="118">
        <v>116739.95</v>
      </c>
      <c r="K99" s="118">
        <v>86745.32</v>
      </c>
      <c r="L99" s="118">
        <v>25664.75</v>
      </c>
      <c r="M99" s="118">
        <v>4720.9799999999996</v>
      </c>
      <c r="N99" s="118">
        <v>4329.88</v>
      </c>
      <c r="O99" s="119">
        <v>169.37</v>
      </c>
      <c r="P99" s="143">
        <v>12.2</v>
      </c>
      <c r="Z99" s="113"/>
      <c r="AA99" s="122"/>
      <c r="AE99" s="122" t="s">
        <v>251</v>
      </c>
    </row>
    <row r="100" spans="1:32" s="84" customFormat="1" ht="15" x14ac:dyDescent="0.25">
      <c r="A100" s="257" t="s">
        <v>252</v>
      </c>
      <c r="B100" s="258"/>
      <c r="C100" s="258"/>
      <c r="D100" s="258"/>
      <c r="E100" s="258"/>
      <c r="F100" s="258"/>
      <c r="G100" s="258"/>
      <c r="H100" s="258"/>
      <c r="I100" s="259"/>
      <c r="J100" s="118">
        <v>161012.15</v>
      </c>
      <c r="K100" s="118">
        <v>120386.61</v>
      </c>
      <c r="L100" s="118">
        <v>35617.980000000003</v>
      </c>
      <c r="M100" s="118">
        <v>6551.86</v>
      </c>
      <c r="N100" s="118">
        <v>5007.5600000000004</v>
      </c>
      <c r="O100" s="119">
        <v>235.05</v>
      </c>
      <c r="P100" s="119">
        <v>16.079999999999998</v>
      </c>
      <c r="Z100" s="113"/>
      <c r="AA100" s="122"/>
      <c r="AE100" s="122" t="s">
        <v>252</v>
      </c>
    </row>
    <row r="101" spans="1:32" s="84" customFormat="1" ht="15" x14ac:dyDescent="0.25">
      <c r="A101" s="254" t="s">
        <v>309</v>
      </c>
      <c r="B101" s="255"/>
      <c r="C101" s="255"/>
      <c r="D101" s="255"/>
      <c r="E101" s="255"/>
      <c r="F101" s="255"/>
      <c r="G101" s="255"/>
      <c r="H101" s="255"/>
      <c r="I101" s="256"/>
      <c r="J101" s="146"/>
      <c r="K101" s="146"/>
      <c r="L101" s="146"/>
      <c r="M101" s="146"/>
      <c r="N101" s="146"/>
      <c r="O101" s="146"/>
      <c r="P101" s="146"/>
      <c r="Z101" s="113"/>
      <c r="AA101" s="122"/>
      <c r="AE101" s="122"/>
      <c r="AF101" s="87" t="s">
        <v>309</v>
      </c>
    </row>
    <row r="102" spans="1:32" s="84" customFormat="1" ht="34.5" x14ac:dyDescent="0.25">
      <c r="A102" s="254" t="s">
        <v>504</v>
      </c>
      <c r="B102" s="255"/>
      <c r="C102" s="255"/>
      <c r="D102" s="255"/>
      <c r="E102" s="255"/>
      <c r="F102" s="255"/>
      <c r="G102" s="255"/>
      <c r="H102" s="255"/>
      <c r="I102" s="256"/>
      <c r="J102" s="147">
        <v>22482.01</v>
      </c>
      <c r="K102" s="147">
        <v>17349.060000000001</v>
      </c>
      <c r="L102" s="147">
        <v>5132.95</v>
      </c>
      <c r="M102" s="148">
        <v>944.2</v>
      </c>
      <c r="N102" s="146"/>
      <c r="O102" s="149">
        <v>33.874000000000002</v>
      </c>
      <c r="P102" s="148">
        <v>2.44</v>
      </c>
      <c r="Z102" s="113"/>
      <c r="AA102" s="122"/>
      <c r="AE102" s="122"/>
      <c r="AF102" s="87" t="s">
        <v>504</v>
      </c>
    </row>
    <row r="103" spans="1:32" s="84" customFormat="1" ht="23.25" x14ac:dyDescent="0.25">
      <c r="A103" s="254" t="s">
        <v>505</v>
      </c>
      <c r="B103" s="255"/>
      <c r="C103" s="255"/>
      <c r="D103" s="255"/>
      <c r="E103" s="255"/>
      <c r="F103" s="255"/>
      <c r="G103" s="255"/>
      <c r="H103" s="255"/>
      <c r="I103" s="256"/>
      <c r="J103" s="147">
        <v>7378.76</v>
      </c>
      <c r="K103" s="147">
        <v>5517</v>
      </c>
      <c r="L103" s="147">
        <v>1632.28</v>
      </c>
      <c r="M103" s="148">
        <v>300.25</v>
      </c>
      <c r="N103" s="148">
        <v>229.48</v>
      </c>
      <c r="O103" s="150">
        <v>10.771699999999999</v>
      </c>
      <c r="P103" s="146"/>
      <c r="Z103" s="113"/>
      <c r="AA103" s="122"/>
      <c r="AE103" s="122"/>
      <c r="AF103" s="87" t="s">
        <v>505</v>
      </c>
    </row>
    <row r="104" spans="1:32" s="84" customFormat="1" ht="23.25" x14ac:dyDescent="0.25">
      <c r="A104" s="254" t="s">
        <v>506</v>
      </c>
      <c r="B104" s="255"/>
      <c r="C104" s="255"/>
      <c r="D104" s="255"/>
      <c r="E104" s="255"/>
      <c r="F104" s="255"/>
      <c r="G104" s="255"/>
      <c r="H104" s="255"/>
      <c r="I104" s="256"/>
      <c r="J104" s="147">
        <v>7036.83</v>
      </c>
      <c r="K104" s="147">
        <v>5261.35</v>
      </c>
      <c r="L104" s="147">
        <v>1556.64</v>
      </c>
      <c r="M104" s="148">
        <v>286.33999999999997</v>
      </c>
      <c r="N104" s="148">
        <v>218.85</v>
      </c>
      <c r="O104" s="150">
        <v>10.272500000000001</v>
      </c>
      <c r="P104" s="150">
        <v>0.70269999999999999</v>
      </c>
      <c r="Z104" s="113"/>
      <c r="AA104" s="122"/>
      <c r="AE104" s="122"/>
      <c r="AF104" s="87" t="s">
        <v>506</v>
      </c>
    </row>
    <row r="105" spans="1:32" s="84" customFormat="1" ht="23.25" x14ac:dyDescent="0.25">
      <c r="A105" s="254" t="s">
        <v>507</v>
      </c>
      <c r="B105" s="255"/>
      <c r="C105" s="255"/>
      <c r="D105" s="255"/>
      <c r="E105" s="255"/>
      <c r="F105" s="255"/>
      <c r="G105" s="255"/>
      <c r="H105" s="255"/>
      <c r="I105" s="256"/>
      <c r="J105" s="147">
        <v>7374.6</v>
      </c>
      <c r="K105" s="147">
        <v>5513.89</v>
      </c>
      <c r="L105" s="147">
        <v>1631.36</v>
      </c>
      <c r="M105" s="148">
        <v>300.08999999999997</v>
      </c>
      <c r="N105" s="148">
        <v>229.35</v>
      </c>
      <c r="O105" s="150">
        <v>10.7654</v>
      </c>
      <c r="P105" s="150">
        <v>0.73629999999999995</v>
      </c>
      <c r="Z105" s="113"/>
      <c r="AA105" s="122"/>
      <c r="AE105" s="122"/>
      <c r="AF105" s="87" t="s">
        <v>507</v>
      </c>
    </row>
    <row r="106" spans="1:32" s="84" customFormat="1" ht="15" x14ac:dyDescent="0.25">
      <c r="A106" s="257" t="s">
        <v>253</v>
      </c>
      <c r="B106" s="258"/>
      <c r="C106" s="258"/>
      <c r="D106" s="258"/>
      <c r="E106" s="258"/>
      <c r="F106" s="258"/>
      <c r="G106" s="258"/>
      <c r="H106" s="258"/>
      <c r="I106" s="259"/>
      <c r="J106" s="118">
        <v>64264.03</v>
      </c>
      <c r="K106" s="120"/>
      <c r="L106" s="120"/>
      <c r="M106" s="120"/>
      <c r="N106" s="120"/>
      <c r="O106" s="120"/>
      <c r="P106" s="120"/>
      <c r="Z106" s="113"/>
      <c r="AA106" s="122"/>
      <c r="AE106" s="122" t="s">
        <v>253</v>
      </c>
    </row>
    <row r="107" spans="1:32" s="84" customFormat="1" ht="15" x14ac:dyDescent="0.25">
      <c r="A107" s="254" t="s">
        <v>309</v>
      </c>
      <c r="B107" s="255"/>
      <c r="C107" s="255"/>
      <c r="D107" s="255"/>
      <c r="E107" s="255"/>
      <c r="F107" s="255"/>
      <c r="G107" s="255"/>
      <c r="H107" s="255"/>
      <c r="I107" s="256"/>
      <c r="J107" s="146"/>
      <c r="K107" s="146"/>
      <c r="L107" s="146"/>
      <c r="M107" s="146"/>
      <c r="N107" s="146"/>
      <c r="O107" s="146"/>
      <c r="P107" s="146"/>
      <c r="Z107" s="113"/>
      <c r="AA107" s="122"/>
      <c r="AE107" s="122"/>
      <c r="AF107" s="87" t="s">
        <v>309</v>
      </c>
    </row>
    <row r="108" spans="1:32" s="84" customFormat="1" ht="15" x14ac:dyDescent="0.25">
      <c r="A108" s="254" t="s">
        <v>508</v>
      </c>
      <c r="B108" s="255"/>
      <c r="C108" s="255"/>
      <c r="D108" s="255"/>
      <c r="E108" s="255"/>
      <c r="F108" s="255"/>
      <c r="G108" s="255"/>
      <c r="H108" s="255"/>
      <c r="I108" s="256"/>
      <c r="J108" s="147">
        <v>64264.03</v>
      </c>
      <c r="K108" s="146"/>
      <c r="L108" s="146"/>
      <c r="M108" s="146"/>
      <c r="N108" s="146"/>
      <c r="O108" s="146"/>
      <c r="P108" s="146"/>
      <c r="Z108" s="113"/>
      <c r="AA108" s="122"/>
      <c r="AE108" s="122"/>
      <c r="AF108" s="87" t="s">
        <v>508</v>
      </c>
    </row>
    <row r="109" spans="1:32" s="84" customFormat="1" ht="15" x14ac:dyDescent="0.25">
      <c r="A109" s="257" t="s">
        <v>254</v>
      </c>
      <c r="B109" s="258"/>
      <c r="C109" s="258"/>
      <c r="D109" s="258"/>
      <c r="E109" s="258"/>
      <c r="F109" s="258"/>
      <c r="G109" s="258"/>
      <c r="H109" s="258"/>
      <c r="I109" s="259"/>
      <c r="J109" s="118">
        <v>33788.31</v>
      </c>
      <c r="K109" s="120"/>
      <c r="L109" s="120"/>
      <c r="M109" s="120"/>
      <c r="N109" s="120"/>
      <c r="O109" s="120"/>
      <c r="P109" s="120"/>
      <c r="Z109" s="113"/>
      <c r="AA109" s="122"/>
      <c r="AE109" s="122" t="s">
        <v>254</v>
      </c>
    </row>
    <row r="110" spans="1:32" s="84" customFormat="1" ht="15" x14ac:dyDescent="0.25">
      <c r="A110" s="254" t="s">
        <v>309</v>
      </c>
      <c r="B110" s="255"/>
      <c r="C110" s="255"/>
      <c r="D110" s="255"/>
      <c r="E110" s="255"/>
      <c r="F110" s="255"/>
      <c r="G110" s="255"/>
      <c r="H110" s="255"/>
      <c r="I110" s="256"/>
      <c r="J110" s="146"/>
      <c r="K110" s="146"/>
      <c r="L110" s="146"/>
      <c r="M110" s="146"/>
      <c r="N110" s="146"/>
      <c r="O110" s="146"/>
      <c r="P110" s="146"/>
      <c r="Z110" s="113"/>
      <c r="AA110" s="122"/>
      <c r="AE110" s="122"/>
      <c r="AF110" s="87" t="s">
        <v>309</v>
      </c>
    </row>
    <row r="111" spans="1:32" s="84" customFormat="1" ht="15" x14ac:dyDescent="0.25">
      <c r="A111" s="254" t="s">
        <v>509</v>
      </c>
      <c r="B111" s="255"/>
      <c r="C111" s="255"/>
      <c r="D111" s="255"/>
      <c r="E111" s="255"/>
      <c r="F111" s="255"/>
      <c r="G111" s="255"/>
      <c r="H111" s="255"/>
      <c r="I111" s="256"/>
      <c r="J111" s="147">
        <v>33788.31</v>
      </c>
      <c r="K111" s="146"/>
      <c r="L111" s="146"/>
      <c r="M111" s="146"/>
      <c r="N111" s="146"/>
      <c r="O111" s="146"/>
      <c r="P111" s="146"/>
      <c r="Z111" s="113"/>
      <c r="AA111" s="122"/>
      <c r="AE111" s="122"/>
      <c r="AF111" s="87" t="s">
        <v>509</v>
      </c>
    </row>
    <row r="112" spans="1:32" s="84" customFormat="1" ht="15" x14ac:dyDescent="0.25">
      <c r="A112" s="257" t="s">
        <v>255</v>
      </c>
      <c r="B112" s="258"/>
      <c r="C112" s="258"/>
      <c r="D112" s="258"/>
      <c r="E112" s="258"/>
      <c r="F112" s="258"/>
      <c r="G112" s="258"/>
      <c r="H112" s="258"/>
      <c r="I112" s="259"/>
      <c r="J112" s="120"/>
      <c r="K112" s="120"/>
      <c r="L112" s="120"/>
      <c r="M112" s="120"/>
      <c r="N112" s="120"/>
      <c r="O112" s="120"/>
      <c r="P112" s="120"/>
      <c r="Z112" s="113"/>
      <c r="AA112" s="122"/>
      <c r="AE112" s="122" t="s">
        <v>255</v>
      </c>
    </row>
    <row r="113" spans="1:32" s="84" customFormat="1" ht="15" x14ac:dyDescent="0.25">
      <c r="A113" s="254" t="s">
        <v>467</v>
      </c>
      <c r="B113" s="255"/>
      <c r="C113" s="255"/>
      <c r="D113" s="255"/>
      <c r="E113" s="255"/>
      <c r="F113" s="255"/>
      <c r="G113" s="255"/>
      <c r="H113" s="255"/>
      <c r="I113" s="256"/>
      <c r="J113" s="146"/>
      <c r="K113" s="146"/>
      <c r="L113" s="146"/>
      <c r="M113" s="146"/>
      <c r="N113" s="146"/>
      <c r="O113" s="146"/>
      <c r="P113" s="146"/>
      <c r="Z113" s="113"/>
      <c r="AA113" s="122"/>
      <c r="AE113" s="122"/>
      <c r="AF113" s="87" t="s">
        <v>467</v>
      </c>
    </row>
    <row r="114" spans="1:32" s="84" customFormat="1" ht="15" x14ac:dyDescent="0.25">
      <c r="A114" s="254" t="s">
        <v>510</v>
      </c>
      <c r="B114" s="255"/>
      <c r="C114" s="255"/>
      <c r="D114" s="255"/>
      <c r="E114" s="255"/>
      <c r="F114" s="255"/>
      <c r="G114" s="255"/>
      <c r="H114" s="255"/>
      <c r="I114" s="256"/>
      <c r="J114" s="147">
        <v>73011.63</v>
      </c>
      <c r="K114" s="147">
        <v>43017</v>
      </c>
      <c r="L114" s="147">
        <v>25664.75</v>
      </c>
      <c r="M114" s="147">
        <v>4720.9799999999996</v>
      </c>
      <c r="N114" s="147">
        <v>4329.88</v>
      </c>
      <c r="O114" s="148">
        <v>105.37</v>
      </c>
      <c r="P114" s="151">
        <v>12.2</v>
      </c>
      <c r="Z114" s="113"/>
      <c r="AA114" s="122"/>
      <c r="AE114" s="122"/>
      <c r="AF114" s="87" t="s">
        <v>510</v>
      </c>
    </row>
    <row r="115" spans="1:32" s="84" customFormat="1" ht="34.5" x14ac:dyDescent="0.25">
      <c r="A115" s="254" t="s">
        <v>468</v>
      </c>
      <c r="B115" s="255"/>
      <c r="C115" s="255"/>
      <c r="D115" s="255"/>
      <c r="E115" s="255"/>
      <c r="F115" s="255"/>
      <c r="G115" s="255"/>
      <c r="H115" s="255"/>
      <c r="I115" s="256"/>
      <c r="J115" s="147">
        <v>86747.98</v>
      </c>
      <c r="K115" s="147">
        <v>51620.4</v>
      </c>
      <c r="L115" s="147">
        <v>30797.7</v>
      </c>
      <c r="M115" s="147">
        <v>5665.18</v>
      </c>
      <c r="N115" s="147">
        <v>4329.88</v>
      </c>
      <c r="O115" s="148">
        <v>126.44</v>
      </c>
      <c r="P115" s="148">
        <v>14.64</v>
      </c>
      <c r="Z115" s="113"/>
      <c r="AA115" s="122"/>
      <c r="AE115" s="122"/>
      <c r="AF115" s="87" t="s">
        <v>468</v>
      </c>
    </row>
    <row r="116" spans="1:32" s="84" customFormat="1" ht="23.25" x14ac:dyDescent="0.25">
      <c r="A116" s="254" t="s">
        <v>469</v>
      </c>
      <c r="B116" s="255"/>
      <c r="C116" s="255"/>
      <c r="D116" s="255"/>
      <c r="E116" s="255"/>
      <c r="F116" s="255"/>
      <c r="G116" s="255"/>
      <c r="H116" s="255"/>
      <c r="I116" s="256"/>
      <c r="J116" s="147">
        <v>91345.62</v>
      </c>
      <c r="K116" s="147">
        <v>54356.28</v>
      </c>
      <c r="L116" s="147">
        <v>32429.98</v>
      </c>
      <c r="M116" s="147">
        <v>5965.43</v>
      </c>
      <c r="N116" s="147">
        <v>4559.3599999999997</v>
      </c>
      <c r="O116" s="148">
        <v>133.13999999999999</v>
      </c>
      <c r="P116" s="148">
        <v>14.64</v>
      </c>
      <c r="Z116" s="113"/>
      <c r="AA116" s="122"/>
      <c r="AE116" s="122"/>
      <c r="AF116" s="87" t="s">
        <v>469</v>
      </c>
    </row>
    <row r="117" spans="1:32" s="84" customFormat="1" ht="23.25" x14ac:dyDescent="0.25">
      <c r="A117" s="254" t="s">
        <v>341</v>
      </c>
      <c r="B117" s="255"/>
      <c r="C117" s="255"/>
      <c r="D117" s="255"/>
      <c r="E117" s="255"/>
      <c r="F117" s="255"/>
      <c r="G117" s="255"/>
      <c r="H117" s="255"/>
      <c r="I117" s="256"/>
      <c r="J117" s="147">
        <v>95730.21</v>
      </c>
      <c r="K117" s="147">
        <v>56965.38</v>
      </c>
      <c r="L117" s="147">
        <v>33986.620000000003</v>
      </c>
      <c r="M117" s="147">
        <v>6251.77</v>
      </c>
      <c r="N117" s="147">
        <v>4778.21</v>
      </c>
      <c r="O117" s="148">
        <v>139.53</v>
      </c>
      <c r="P117" s="148">
        <v>15.34</v>
      </c>
      <c r="Z117" s="113"/>
      <c r="AA117" s="122"/>
      <c r="AE117" s="122"/>
      <c r="AF117" s="87" t="s">
        <v>341</v>
      </c>
    </row>
    <row r="118" spans="1:32" s="84" customFormat="1" ht="23.25" x14ac:dyDescent="0.25">
      <c r="A118" s="254" t="s">
        <v>470</v>
      </c>
      <c r="B118" s="255"/>
      <c r="C118" s="255"/>
      <c r="D118" s="255"/>
      <c r="E118" s="255"/>
      <c r="F118" s="255"/>
      <c r="G118" s="255"/>
      <c r="H118" s="255"/>
      <c r="I118" s="256"/>
      <c r="J118" s="147">
        <v>100325.26</v>
      </c>
      <c r="K118" s="147">
        <v>59699.72</v>
      </c>
      <c r="L118" s="147">
        <v>35617.980000000003</v>
      </c>
      <c r="M118" s="147">
        <v>6551.86</v>
      </c>
      <c r="N118" s="147">
        <v>5007.5600000000004</v>
      </c>
      <c r="O118" s="148">
        <v>146.22999999999999</v>
      </c>
      <c r="P118" s="148">
        <v>16.079999999999998</v>
      </c>
      <c r="Z118" s="113"/>
      <c r="AA118" s="122"/>
      <c r="AE118" s="122"/>
      <c r="AF118" s="87" t="s">
        <v>470</v>
      </c>
    </row>
    <row r="119" spans="1:32" s="84" customFormat="1" ht="15" x14ac:dyDescent="0.25">
      <c r="A119" s="254" t="s">
        <v>471</v>
      </c>
      <c r="B119" s="255"/>
      <c r="C119" s="255"/>
      <c r="D119" s="255"/>
      <c r="E119" s="255"/>
      <c r="F119" s="255"/>
      <c r="G119" s="255"/>
      <c r="H119" s="255"/>
      <c r="I119" s="256"/>
      <c r="J119" s="147">
        <v>64264.03</v>
      </c>
      <c r="K119" s="146"/>
      <c r="L119" s="146"/>
      <c r="M119" s="146"/>
      <c r="N119" s="146"/>
      <c r="O119" s="146"/>
      <c r="P119" s="146"/>
      <c r="Z119" s="113"/>
      <c r="AA119" s="122"/>
      <c r="AE119" s="122"/>
      <c r="AF119" s="87" t="s">
        <v>471</v>
      </c>
    </row>
    <row r="120" spans="1:32" s="84" customFormat="1" ht="15" x14ac:dyDescent="0.25">
      <c r="A120" s="254" t="s">
        <v>472</v>
      </c>
      <c r="B120" s="255"/>
      <c r="C120" s="255"/>
      <c r="D120" s="255"/>
      <c r="E120" s="255"/>
      <c r="F120" s="255"/>
      <c r="G120" s="255"/>
      <c r="H120" s="255"/>
      <c r="I120" s="256"/>
      <c r="J120" s="147">
        <v>33788.31</v>
      </c>
      <c r="K120" s="146"/>
      <c r="L120" s="146"/>
      <c r="M120" s="146"/>
      <c r="N120" s="146"/>
      <c r="O120" s="146"/>
      <c r="P120" s="146"/>
      <c r="Z120" s="113"/>
      <c r="AA120" s="122"/>
      <c r="AE120" s="122"/>
      <c r="AF120" s="87" t="s">
        <v>472</v>
      </c>
    </row>
    <row r="121" spans="1:32" s="84" customFormat="1" ht="15" x14ac:dyDescent="0.25">
      <c r="A121" s="254" t="s">
        <v>473</v>
      </c>
      <c r="B121" s="255"/>
      <c r="C121" s="255"/>
      <c r="D121" s="255"/>
      <c r="E121" s="255"/>
      <c r="F121" s="255"/>
      <c r="G121" s="255"/>
      <c r="H121" s="255"/>
      <c r="I121" s="256"/>
      <c r="J121" s="147">
        <v>198377.60000000001</v>
      </c>
      <c r="K121" s="146"/>
      <c r="L121" s="146"/>
      <c r="M121" s="146"/>
      <c r="N121" s="146"/>
      <c r="O121" s="148">
        <v>146.22999999999999</v>
      </c>
      <c r="P121" s="148">
        <v>16.079999999999998</v>
      </c>
      <c r="Z121" s="113"/>
      <c r="AA121" s="122"/>
      <c r="AE121" s="122"/>
      <c r="AF121" s="87" t="s">
        <v>473</v>
      </c>
    </row>
    <row r="122" spans="1:32" s="84" customFormat="1" ht="23.25" x14ac:dyDescent="0.25">
      <c r="A122" s="254" t="s">
        <v>474</v>
      </c>
      <c r="B122" s="255"/>
      <c r="C122" s="255"/>
      <c r="D122" s="255"/>
      <c r="E122" s="255"/>
      <c r="F122" s="255"/>
      <c r="G122" s="255"/>
      <c r="H122" s="255"/>
      <c r="I122" s="256"/>
      <c r="J122" s="146"/>
      <c r="K122" s="146"/>
      <c r="L122" s="146"/>
      <c r="M122" s="146"/>
      <c r="N122" s="146"/>
      <c r="O122" s="146"/>
      <c r="P122" s="146"/>
      <c r="Z122" s="113"/>
      <c r="AA122" s="122"/>
      <c r="AE122" s="122"/>
      <c r="AF122" s="87" t="s">
        <v>474</v>
      </c>
    </row>
    <row r="123" spans="1:32" s="84" customFormat="1" ht="15" x14ac:dyDescent="0.25">
      <c r="A123" s="254" t="s">
        <v>511</v>
      </c>
      <c r="B123" s="255"/>
      <c r="C123" s="255"/>
      <c r="D123" s="255"/>
      <c r="E123" s="255"/>
      <c r="F123" s="255"/>
      <c r="G123" s="255"/>
      <c r="H123" s="255"/>
      <c r="I123" s="256"/>
      <c r="J123" s="147">
        <v>43728.32</v>
      </c>
      <c r="K123" s="147">
        <v>43728.32</v>
      </c>
      <c r="L123" s="146"/>
      <c r="M123" s="146"/>
      <c r="N123" s="146"/>
      <c r="O123" s="152">
        <v>64</v>
      </c>
      <c r="P123" s="146"/>
      <c r="Z123" s="113"/>
      <c r="AA123" s="122"/>
      <c r="AE123" s="122"/>
      <c r="AF123" s="87" t="s">
        <v>511</v>
      </c>
    </row>
    <row r="124" spans="1:32" s="84" customFormat="1" ht="34.5" x14ac:dyDescent="0.25">
      <c r="A124" s="254" t="s">
        <v>468</v>
      </c>
      <c r="B124" s="255"/>
      <c r="C124" s="255"/>
      <c r="D124" s="255"/>
      <c r="E124" s="255"/>
      <c r="F124" s="255"/>
      <c r="G124" s="255"/>
      <c r="H124" s="255"/>
      <c r="I124" s="256"/>
      <c r="J124" s="147">
        <v>52473.98</v>
      </c>
      <c r="K124" s="147">
        <v>52473.98</v>
      </c>
      <c r="L124" s="146"/>
      <c r="M124" s="146"/>
      <c r="N124" s="146"/>
      <c r="O124" s="151">
        <v>76.8</v>
      </c>
      <c r="P124" s="146"/>
      <c r="Z124" s="113"/>
      <c r="AA124" s="122"/>
      <c r="AE124" s="122"/>
      <c r="AF124" s="87" t="s">
        <v>468</v>
      </c>
    </row>
    <row r="125" spans="1:32" s="84" customFormat="1" ht="23.25" x14ac:dyDescent="0.25">
      <c r="A125" s="254" t="s">
        <v>469</v>
      </c>
      <c r="B125" s="255"/>
      <c r="C125" s="255"/>
      <c r="D125" s="255"/>
      <c r="E125" s="255"/>
      <c r="F125" s="255"/>
      <c r="G125" s="255"/>
      <c r="H125" s="255"/>
      <c r="I125" s="256"/>
      <c r="J125" s="147">
        <v>55255.1</v>
      </c>
      <c r="K125" s="147">
        <v>55255.1</v>
      </c>
      <c r="L125" s="146"/>
      <c r="M125" s="146"/>
      <c r="N125" s="146"/>
      <c r="O125" s="148">
        <v>80.87</v>
      </c>
      <c r="P125" s="146"/>
      <c r="Z125" s="113"/>
      <c r="AA125" s="122"/>
      <c r="AE125" s="122"/>
      <c r="AF125" s="87" t="s">
        <v>469</v>
      </c>
    </row>
    <row r="126" spans="1:32" s="84" customFormat="1" ht="23.25" x14ac:dyDescent="0.25">
      <c r="A126" s="254" t="s">
        <v>341</v>
      </c>
      <c r="B126" s="255"/>
      <c r="C126" s="255"/>
      <c r="D126" s="255"/>
      <c r="E126" s="255"/>
      <c r="F126" s="255"/>
      <c r="G126" s="255"/>
      <c r="H126" s="255"/>
      <c r="I126" s="256"/>
      <c r="J126" s="147">
        <v>57907.34</v>
      </c>
      <c r="K126" s="147">
        <v>57907.34</v>
      </c>
      <c r="L126" s="146"/>
      <c r="M126" s="146"/>
      <c r="N126" s="146"/>
      <c r="O126" s="148">
        <v>84.75</v>
      </c>
      <c r="P126" s="146"/>
      <c r="Z126" s="113"/>
      <c r="AA126" s="122"/>
      <c r="AE126" s="122"/>
      <c r="AF126" s="87" t="s">
        <v>341</v>
      </c>
    </row>
    <row r="127" spans="1:32" s="84" customFormat="1" ht="23.25" x14ac:dyDescent="0.25">
      <c r="A127" s="254" t="s">
        <v>470</v>
      </c>
      <c r="B127" s="255"/>
      <c r="C127" s="255"/>
      <c r="D127" s="255"/>
      <c r="E127" s="255"/>
      <c r="F127" s="255"/>
      <c r="G127" s="255"/>
      <c r="H127" s="255"/>
      <c r="I127" s="256"/>
      <c r="J127" s="147">
        <v>60686.89</v>
      </c>
      <c r="K127" s="147">
        <v>60686.89</v>
      </c>
      <c r="L127" s="146"/>
      <c r="M127" s="146"/>
      <c r="N127" s="146"/>
      <c r="O127" s="148">
        <v>88.82</v>
      </c>
      <c r="P127" s="146"/>
      <c r="Z127" s="113"/>
      <c r="AA127" s="122"/>
      <c r="AE127" s="122"/>
      <c r="AF127" s="87" t="s">
        <v>470</v>
      </c>
    </row>
    <row r="128" spans="1:32" s="84" customFormat="1" ht="15" x14ac:dyDescent="0.25">
      <c r="A128" s="254" t="s">
        <v>310</v>
      </c>
      <c r="B128" s="255"/>
      <c r="C128" s="255"/>
      <c r="D128" s="255"/>
      <c r="E128" s="255"/>
      <c r="F128" s="255"/>
      <c r="G128" s="255"/>
      <c r="H128" s="255"/>
      <c r="I128" s="256"/>
      <c r="J128" s="147">
        <v>259064.49</v>
      </c>
      <c r="K128" s="146"/>
      <c r="L128" s="146"/>
      <c r="M128" s="146"/>
      <c r="N128" s="146"/>
      <c r="O128" s="148">
        <v>235.05</v>
      </c>
      <c r="P128" s="148">
        <v>16.079999999999998</v>
      </c>
      <c r="Z128" s="113"/>
      <c r="AA128" s="122"/>
      <c r="AE128" s="122"/>
      <c r="AF128" s="87" t="s">
        <v>310</v>
      </c>
    </row>
    <row r="129" spans="1:33" s="84" customFormat="1" ht="15" x14ac:dyDescent="0.25">
      <c r="A129" s="254" t="s">
        <v>311</v>
      </c>
      <c r="B129" s="255"/>
      <c r="C129" s="255"/>
      <c r="D129" s="255"/>
      <c r="E129" s="255"/>
      <c r="F129" s="255"/>
      <c r="G129" s="255"/>
      <c r="H129" s="255"/>
      <c r="I129" s="256"/>
      <c r="J129" s="146"/>
      <c r="K129" s="146"/>
      <c r="L129" s="146"/>
      <c r="M129" s="146"/>
      <c r="N129" s="146"/>
      <c r="O129" s="146"/>
      <c r="P129" s="146"/>
      <c r="Z129" s="113"/>
      <c r="AA129" s="122"/>
      <c r="AE129" s="122"/>
      <c r="AF129" s="87" t="s">
        <v>311</v>
      </c>
    </row>
    <row r="130" spans="1:33" s="84" customFormat="1" ht="15" x14ac:dyDescent="0.25">
      <c r="A130" s="254" t="s">
        <v>312</v>
      </c>
      <c r="B130" s="255"/>
      <c r="C130" s="255"/>
      <c r="D130" s="255"/>
      <c r="E130" s="255"/>
      <c r="F130" s="255"/>
      <c r="G130" s="255"/>
      <c r="H130" s="255"/>
      <c r="I130" s="256"/>
      <c r="J130" s="147">
        <v>5007.5600000000004</v>
      </c>
      <c r="K130" s="146"/>
      <c r="L130" s="146"/>
      <c r="M130" s="146"/>
      <c r="N130" s="146"/>
      <c r="O130" s="146"/>
      <c r="P130" s="146"/>
      <c r="Z130" s="113"/>
      <c r="AA130" s="122"/>
      <c r="AE130" s="122"/>
      <c r="AF130" s="87" t="s">
        <v>312</v>
      </c>
    </row>
    <row r="131" spans="1:33" s="84" customFormat="1" ht="15" x14ac:dyDescent="0.25">
      <c r="A131" s="254" t="s">
        <v>313</v>
      </c>
      <c r="B131" s="255"/>
      <c r="C131" s="255"/>
      <c r="D131" s="255"/>
      <c r="E131" s="255"/>
      <c r="F131" s="255"/>
      <c r="G131" s="255"/>
      <c r="H131" s="255"/>
      <c r="I131" s="256"/>
      <c r="J131" s="147">
        <v>35617.980000000003</v>
      </c>
      <c r="K131" s="146"/>
      <c r="L131" s="146"/>
      <c r="M131" s="146"/>
      <c r="N131" s="146"/>
      <c r="O131" s="146"/>
      <c r="P131" s="146"/>
      <c r="Z131" s="113"/>
      <c r="AA131" s="122"/>
      <c r="AE131" s="122"/>
      <c r="AF131" s="87" t="s">
        <v>313</v>
      </c>
    </row>
    <row r="132" spans="1:33" s="84" customFormat="1" ht="15" x14ac:dyDescent="0.25">
      <c r="A132" s="254" t="s">
        <v>314</v>
      </c>
      <c r="B132" s="255"/>
      <c r="C132" s="255"/>
      <c r="D132" s="255"/>
      <c r="E132" s="255"/>
      <c r="F132" s="255"/>
      <c r="G132" s="255"/>
      <c r="H132" s="255"/>
      <c r="I132" s="256"/>
      <c r="J132" s="147">
        <v>126938.47</v>
      </c>
      <c r="K132" s="146"/>
      <c r="L132" s="146"/>
      <c r="M132" s="146"/>
      <c r="N132" s="146"/>
      <c r="O132" s="146"/>
      <c r="P132" s="146"/>
      <c r="Z132" s="113"/>
      <c r="AA132" s="122"/>
      <c r="AE132" s="122"/>
      <c r="AF132" s="87" t="s">
        <v>314</v>
      </c>
    </row>
    <row r="133" spans="1:33" s="84" customFormat="1" ht="15" x14ac:dyDescent="0.25">
      <c r="A133" s="254" t="s">
        <v>315</v>
      </c>
      <c r="B133" s="255"/>
      <c r="C133" s="255"/>
      <c r="D133" s="255"/>
      <c r="E133" s="255"/>
      <c r="F133" s="255"/>
      <c r="G133" s="255"/>
      <c r="H133" s="255"/>
      <c r="I133" s="256"/>
      <c r="J133" s="147">
        <v>64264.03</v>
      </c>
      <c r="K133" s="146"/>
      <c r="L133" s="146"/>
      <c r="M133" s="146"/>
      <c r="N133" s="146"/>
      <c r="O133" s="146"/>
      <c r="P133" s="146"/>
      <c r="Z133" s="113"/>
      <c r="AA133" s="122"/>
      <c r="AE133" s="122"/>
      <c r="AF133" s="87" t="s">
        <v>315</v>
      </c>
    </row>
    <row r="134" spans="1:33" s="84" customFormat="1" ht="15" x14ac:dyDescent="0.25">
      <c r="A134" s="254" t="s">
        <v>316</v>
      </c>
      <c r="B134" s="255"/>
      <c r="C134" s="255"/>
      <c r="D134" s="255"/>
      <c r="E134" s="255"/>
      <c r="F134" s="255"/>
      <c r="G134" s="255"/>
      <c r="H134" s="255"/>
      <c r="I134" s="256"/>
      <c r="J134" s="147">
        <v>33788.31</v>
      </c>
      <c r="K134" s="146"/>
      <c r="L134" s="146"/>
      <c r="M134" s="146"/>
      <c r="N134" s="146"/>
      <c r="O134" s="146"/>
      <c r="P134" s="146"/>
      <c r="Z134" s="113"/>
      <c r="AA134" s="122"/>
      <c r="AE134" s="122"/>
      <c r="AF134" s="87" t="s">
        <v>316</v>
      </c>
    </row>
    <row r="135" spans="1:33" s="84" customFormat="1" ht="15" x14ac:dyDescent="0.25">
      <c r="A135" s="257" t="s">
        <v>317</v>
      </c>
      <c r="B135" s="258"/>
      <c r="C135" s="258"/>
      <c r="D135" s="258"/>
      <c r="E135" s="258"/>
      <c r="F135" s="258"/>
      <c r="G135" s="258"/>
      <c r="H135" s="258"/>
      <c r="I135" s="259"/>
      <c r="J135" s="118">
        <v>259064.49</v>
      </c>
      <c r="K135" s="120"/>
      <c r="L135" s="120"/>
      <c r="M135" s="120"/>
      <c r="N135" s="120"/>
      <c r="O135" s="119">
        <v>235.05</v>
      </c>
      <c r="P135" s="119">
        <v>16.079999999999998</v>
      </c>
      <c r="Z135" s="113"/>
      <c r="AA135" s="122"/>
      <c r="AE135" s="122"/>
      <c r="AG135" s="122" t="s">
        <v>317</v>
      </c>
    </row>
    <row r="136" spans="1:33" s="84" customFormat="1" ht="15" x14ac:dyDescent="0.25">
      <c r="A136" s="264" t="s">
        <v>318</v>
      </c>
      <c r="B136" s="264"/>
      <c r="C136" s="264"/>
      <c r="D136" s="264"/>
      <c r="E136" s="264"/>
      <c r="F136" s="264"/>
      <c r="G136" s="264"/>
      <c r="H136" s="264"/>
      <c r="I136" s="264"/>
      <c r="J136" s="264"/>
      <c r="K136" s="264"/>
      <c r="L136" s="264"/>
      <c r="M136" s="264"/>
      <c r="N136" s="264"/>
      <c r="O136" s="264"/>
      <c r="P136" s="264"/>
      <c r="Z136" s="113" t="s">
        <v>318</v>
      </c>
      <c r="AA136" s="122"/>
      <c r="AE136" s="122"/>
      <c r="AG136" s="122"/>
    </row>
    <row r="137" spans="1:33" s="84" customFormat="1" ht="23.25" x14ac:dyDescent="0.25">
      <c r="A137" s="114" t="s">
        <v>512</v>
      </c>
      <c r="B137" s="115" t="s">
        <v>228</v>
      </c>
      <c r="C137" s="260" t="s">
        <v>478</v>
      </c>
      <c r="D137" s="261"/>
      <c r="E137" s="262"/>
      <c r="F137" s="114" t="s">
        <v>216</v>
      </c>
      <c r="G137" s="116"/>
      <c r="H137" s="117">
        <v>9</v>
      </c>
      <c r="I137" s="118">
        <v>27956</v>
      </c>
      <c r="J137" s="118">
        <v>251604</v>
      </c>
      <c r="K137" s="120"/>
      <c r="L137" s="120"/>
      <c r="M137" s="120"/>
      <c r="N137" s="120"/>
      <c r="O137" s="121">
        <v>0</v>
      </c>
      <c r="P137" s="121">
        <v>0</v>
      </c>
      <c r="Z137" s="113"/>
      <c r="AA137" s="122" t="s">
        <v>478</v>
      </c>
      <c r="AE137" s="122"/>
      <c r="AG137" s="122"/>
    </row>
    <row r="138" spans="1:33" s="84" customFormat="1" ht="15" x14ac:dyDescent="0.25">
      <c r="A138" s="123"/>
      <c r="B138" s="263" t="s">
        <v>513</v>
      </c>
      <c r="C138" s="263"/>
      <c r="D138" s="263"/>
      <c r="E138" s="263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5"/>
      <c r="Z138" s="113"/>
      <c r="AA138" s="122"/>
      <c r="AB138" s="87" t="s">
        <v>513</v>
      </c>
      <c r="AE138" s="122"/>
      <c r="AG138" s="122"/>
    </row>
    <row r="139" spans="1:33" s="84" customFormat="1" ht="23.25" x14ac:dyDescent="0.25">
      <c r="A139" s="114" t="s">
        <v>514</v>
      </c>
      <c r="B139" s="115" t="s">
        <v>228</v>
      </c>
      <c r="C139" s="260" t="s">
        <v>479</v>
      </c>
      <c r="D139" s="261"/>
      <c r="E139" s="262"/>
      <c r="F139" s="114" t="s">
        <v>216</v>
      </c>
      <c r="G139" s="116"/>
      <c r="H139" s="117">
        <v>6</v>
      </c>
      <c r="I139" s="118">
        <v>28805</v>
      </c>
      <c r="J139" s="118">
        <v>172830</v>
      </c>
      <c r="K139" s="120"/>
      <c r="L139" s="120"/>
      <c r="M139" s="120"/>
      <c r="N139" s="120"/>
      <c r="O139" s="121">
        <v>0</v>
      </c>
      <c r="P139" s="121">
        <v>0</v>
      </c>
      <c r="Z139" s="113"/>
      <c r="AA139" s="122" t="s">
        <v>479</v>
      </c>
      <c r="AE139" s="122"/>
      <c r="AG139" s="122"/>
    </row>
    <row r="140" spans="1:33" s="84" customFormat="1" ht="15" x14ac:dyDescent="0.25">
      <c r="A140" s="123"/>
      <c r="B140" s="263" t="s">
        <v>513</v>
      </c>
      <c r="C140" s="263"/>
      <c r="D140" s="263"/>
      <c r="E140" s="263"/>
      <c r="F140" s="124"/>
      <c r="G140" s="124"/>
      <c r="H140" s="124"/>
      <c r="I140" s="124"/>
      <c r="J140" s="124"/>
      <c r="K140" s="124"/>
      <c r="L140" s="124"/>
      <c r="M140" s="124"/>
      <c r="N140" s="124"/>
      <c r="O140" s="124"/>
      <c r="P140" s="125"/>
      <c r="Z140" s="113"/>
      <c r="AA140" s="122"/>
      <c r="AB140" s="87" t="s">
        <v>513</v>
      </c>
      <c r="AE140" s="122"/>
      <c r="AG140" s="122"/>
    </row>
    <row r="141" spans="1:33" s="84" customFormat="1" ht="23.25" x14ac:dyDescent="0.25">
      <c r="A141" s="114" t="s">
        <v>515</v>
      </c>
      <c r="B141" s="115" t="s">
        <v>228</v>
      </c>
      <c r="C141" s="260" t="s">
        <v>480</v>
      </c>
      <c r="D141" s="261"/>
      <c r="E141" s="262"/>
      <c r="F141" s="114" t="s">
        <v>216</v>
      </c>
      <c r="G141" s="116"/>
      <c r="H141" s="117">
        <v>27</v>
      </c>
      <c r="I141" s="118">
        <v>1140</v>
      </c>
      <c r="J141" s="118">
        <v>30780</v>
      </c>
      <c r="K141" s="120"/>
      <c r="L141" s="120"/>
      <c r="M141" s="120"/>
      <c r="N141" s="120"/>
      <c r="O141" s="121">
        <v>0</v>
      </c>
      <c r="P141" s="121">
        <v>0</v>
      </c>
      <c r="Z141" s="113"/>
      <c r="AA141" s="122" t="s">
        <v>480</v>
      </c>
      <c r="AE141" s="122"/>
      <c r="AG141" s="122"/>
    </row>
    <row r="142" spans="1:33" s="84" customFormat="1" ht="15" x14ac:dyDescent="0.25">
      <c r="A142" s="123"/>
      <c r="B142" s="263" t="s">
        <v>513</v>
      </c>
      <c r="C142" s="263"/>
      <c r="D142" s="263"/>
      <c r="E142" s="263"/>
      <c r="F142" s="124"/>
      <c r="G142" s="124"/>
      <c r="H142" s="124"/>
      <c r="I142" s="124"/>
      <c r="J142" s="124"/>
      <c r="K142" s="124"/>
      <c r="L142" s="124"/>
      <c r="M142" s="124"/>
      <c r="N142" s="124"/>
      <c r="O142" s="124"/>
      <c r="P142" s="125"/>
      <c r="Z142" s="113"/>
      <c r="AA142" s="122"/>
      <c r="AB142" s="87" t="s">
        <v>513</v>
      </c>
      <c r="AE142" s="122"/>
      <c r="AG142" s="122"/>
    </row>
    <row r="143" spans="1:33" s="84" customFormat="1" ht="34.5" x14ac:dyDescent="0.25">
      <c r="A143" s="114" t="s">
        <v>516</v>
      </c>
      <c r="B143" s="115" t="s">
        <v>228</v>
      </c>
      <c r="C143" s="260" t="s">
        <v>484</v>
      </c>
      <c r="D143" s="261"/>
      <c r="E143" s="262"/>
      <c r="F143" s="114" t="s">
        <v>216</v>
      </c>
      <c r="G143" s="116"/>
      <c r="H143" s="117">
        <v>1</v>
      </c>
      <c r="I143" s="118">
        <v>165000</v>
      </c>
      <c r="J143" s="118">
        <v>165000</v>
      </c>
      <c r="K143" s="120"/>
      <c r="L143" s="120"/>
      <c r="M143" s="120"/>
      <c r="N143" s="120"/>
      <c r="O143" s="121">
        <v>0</v>
      </c>
      <c r="P143" s="121">
        <v>0</v>
      </c>
      <c r="Z143" s="113"/>
      <c r="AA143" s="122" t="s">
        <v>484</v>
      </c>
      <c r="AE143" s="122"/>
      <c r="AG143" s="122"/>
    </row>
    <row r="144" spans="1:33" s="84" customFormat="1" ht="15" x14ac:dyDescent="0.25">
      <c r="A144" s="123"/>
      <c r="B144" s="263" t="s">
        <v>513</v>
      </c>
      <c r="C144" s="263"/>
      <c r="D144" s="263"/>
      <c r="E144" s="263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5"/>
      <c r="Z144" s="113"/>
      <c r="AA144" s="122"/>
      <c r="AB144" s="87" t="s">
        <v>513</v>
      </c>
      <c r="AE144" s="122"/>
      <c r="AG144" s="122"/>
    </row>
    <row r="145" spans="1:33" s="84" customFormat="1" ht="23.25" x14ac:dyDescent="0.25">
      <c r="A145" s="114" t="s">
        <v>304</v>
      </c>
      <c r="B145" s="115" t="s">
        <v>228</v>
      </c>
      <c r="C145" s="260" t="s">
        <v>487</v>
      </c>
      <c r="D145" s="261"/>
      <c r="E145" s="262"/>
      <c r="F145" s="114" t="s">
        <v>216</v>
      </c>
      <c r="G145" s="116"/>
      <c r="H145" s="117">
        <v>1</v>
      </c>
      <c r="I145" s="118">
        <v>10300</v>
      </c>
      <c r="J145" s="118">
        <v>10300</v>
      </c>
      <c r="K145" s="120"/>
      <c r="L145" s="120"/>
      <c r="M145" s="120"/>
      <c r="N145" s="118">
        <v>10300</v>
      </c>
      <c r="O145" s="121">
        <v>0</v>
      </c>
      <c r="P145" s="121">
        <v>0</v>
      </c>
      <c r="Z145" s="113"/>
      <c r="AA145" s="122" t="s">
        <v>487</v>
      </c>
      <c r="AE145" s="122"/>
      <c r="AG145" s="122"/>
    </row>
    <row r="146" spans="1:33" s="84" customFormat="1" ht="15" x14ac:dyDescent="0.25">
      <c r="A146" s="123"/>
      <c r="B146" s="263" t="s">
        <v>340</v>
      </c>
      <c r="C146" s="263"/>
      <c r="D146" s="263"/>
      <c r="E146" s="263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5"/>
      <c r="Z146" s="113"/>
      <c r="AA146" s="122"/>
      <c r="AB146" s="87" t="s">
        <v>340</v>
      </c>
      <c r="AE146" s="122"/>
      <c r="AG146" s="122"/>
    </row>
    <row r="147" spans="1:33" s="84" customFormat="1" ht="23.25" x14ac:dyDescent="0.25">
      <c r="A147" s="114" t="s">
        <v>305</v>
      </c>
      <c r="B147" s="115" t="s">
        <v>228</v>
      </c>
      <c r="C147" s="260" t="s">
        <v>488</v>
      </c>
      <c r="D147" s="261"/>
      <c r="E147" s="262"/>
      <c r="F147" s="114" t="s">
        <v>216</v>
      </c>
      <c r="G147" s="116"/>
      <c r="H147" s="117">
        <v>1</v>
      </c>
      <c r="I147" s="118">
        <v>4500</v>
      </c>
      <c r="J147" s="118">
        <v>4500</v>
      </c>
      <c r="K147" s="120"/>
      <c r="L147" s="120"/>
      <c r="M147" s="120"/>
      <c r="N147" s="118">
        <v>4500</v>
      </c>
      <c r="O147" s="121">
        <v>0</v>
      </c>
      <c r="P147" s="121">
        <v>0</v>
      </c>
      <c r="Z147" s="113"/>
      <c r="AA147" s="122" t="s">
        <v>488</v>
      </c>
      <c r="AE147" s="122"/>
      <c r="AG147" s="122"/>
    </row>
    <row r="148" spans="1:33" s="84" customFormat="1" ht="15" x14ac:dyDescent="0.25">
      <c r="A148" s="123"/>
      <c r="B148" s="263" t="s">
        <v>340</v>
      </c>
      <c r="C148" s="263"/>
      <c r="D148" s="263"/>
      <c r="E148" s="263"/>
      <c r="F148" s="124"/>
      <c r="G148" s="124"/>
      <c r="H148" s="124"/>
      <c r="I148" s="124"/>
      <c r="J148" s="124"/>
      <c r="K148" s="124"/>
      <c r="L148" s="124"/>
      <c r="M148" s="124"/>
      <c r="N148" s="124"/>
      <c r="O148" s="124"/>
      <c r="P148" s="125"/>
      <c r="Z148" s="113"/>
      <c r="AA148" s="122"/>
      <c r="AB148" s="87" t="s">
        <v>340</v>
      </c>
      <c r="AE148" s="122"/>
      <c r="AG148" s="122"/>
    </row>
    <row r="149" spans="1:33" s="84" customFormat="1" ht="23.25" x14ac:dyDescent="0.25">
      <c r="A149" s="114" t="s">
        <v>308</v>
      </c>
      <c r="B149" s="115" t="s">
        <v>228</v>
      </c>
      <c r="C149" s="260" t="s">
        <v>489</v>
      </c>
      <c r="D149" s="261"/>
      <c r="E149" s="262"/>
      <c r="F149" s="114" t="s">
        <v>216</v>
      </c>
      <c r="G149" s="116"/>
      <c r="H149" s="117">
        <v>9</v>
      </c>
      <c r="I149" s="118">
        <v>650</v>
      </c>
      <c r="J149" s="118">
        <v>5850</v>
      </c>
      <c r="K149" s="120"/>
      <c r="L149" s="120"/>
      <c r="M149" s="120"/>
      <c r="N149" s="118">
        <v>5850</v>
      </c>
      <c r="O149" s="121">
        <v>0</v>
      </c>
      <c r="P149" s="121">
        <v>0</v>
      </c>
      <c r="Z149" s="113"/>
      <c r="AA149" s="122" t="s">
        <v>489</v>
      </c>
      <c r="AE149" s="122"/>
      <c r="AG149" s="122"/>
    </row>
    <row r="150" spans="1:33" s="84" customFormat="1" ht="15" x14ac:dyDescent="0.25">
      <c r="A150" s="123"/>
      <c r="B150" s="263" t="s">
        <v>340</v>
      </c>
      <c r="C150" s="263"/>
      <c r="D150" s="263"/>
      <c r="E150" s="263"/>
      <c r="F150" s="124"/>
      <c r="G150" s="124"/>
      <c r="H150" s="124"/>
      <c r="I150" s="124"/>
      <c r="J150" s="124"/>
      <c r="K150" s="124"/>
      <c r="L150" s="124"/>
      <c r="M150" s="124"/>
      <c r="N150" s="124"/>
      <c r="O150" s="124"/>
      <c r="P150" s="125"/>
      <c r="Z150" s="113"/>
      <c r="AA150" s="122"/>
      <c r="AB150" s="87" t="s">
        <v>340</v>
      </c>
      <c r="AE150" s="122"/>
      <c r="AG150" s="122"/>
    </row>
    <row r="151" spans="1:33" s="84" customFormat="1" ht="45.75" x14ac:dyDescent="0.25">
      <c r="A151" s="114" t="s">
        <v>319</v>
      </c>
      <c r="B151" s="115" t="s">
        <v>228</v>
      </c>
      <c r="C151" s="260" t="s">
        <v>490</v>
      </c>
      <c r="D151" s="261"/>
      <c r="E151" s="262"/>
      <c r="F151" s="114" t="s">
        <v>227</v>
      </c>
      <c r="G151" s="116"/>
      <c r="H151" s="117">
        <v>200</v>
      </c>
      <c r="I151" s="118">
        <v>62</v>
      </c>
      <c r="J151" s="118">
        <v>12400</v>
      </c>
      <c r="K151" s="120"/>
      <c r="L151" s="120"/>
      <c r="M151" s="120"/>
      <c r="N151" s="118">
        <v>12400</v>
      </c>
      <c r="O151" s="121">
        <v>0</v>
      </c>
      <c r="P151" s="121">
        <v>0</v>
      </c>
      <c r="Z151" s="113"/>
      <c r="AA151" s="122" t="s">
        <v>490</v>
      </c>
      <c r="AE151" s="122"/>
      <c r="AG151" s="122"/>
    </row>
    <row r="152" spans="1:33" s="84" customFormat="1" ht="15" x14ac:dyDescent="0.25">
      <c r="A152" s="123"/>
      <c r="B152" s="263" t="s">
        <v>340</v>
      </c>
      <c r="C152" s="263"/>
      <c r="D152" s="263"/>
      <c r="E152" s="263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5"/>
      <c r="Z152" s="113"/>
      <c r="AA152" s="122"/>
      <c r="AB152" s="87" t="s">
        <v>340</v>
      </c>
      <c r="AE152" s="122"/>
      <c r="AG152" s="122"/>
    </row>
    <row r="153" spans="1:33" s="84" customFormat="1" ht="34.5" x14ac:dyDescent="0.25">
      <c r="A153" s="114" t="s">
        <v>320</v>
      </c>
      <c r="B153" s="115" t="s">
        <v>228</v>
      </c>
      <c r="C153" s="260" t="s">
        <v>491</v>
      </c>
      <c r="D153" s="261"/>
      <c r="E153" s="262"/>
      <c r="F153" s="114" t="s">
        <v>216</v>
      </c>
      <c r="G153" s="116"/>
      <c r="H153" s="117">
        <v>6</v>
      </c>
      <c r="I153" s="118">
        <v>2200</v>
      </c>
      <c r="J153" s="118">
        <v>13200</v>
      </c>
      <c r="K153" s="120"/>
      <c r="L153" s="120"/>
      <c r="M153" s="120"/>
      <c r="N153" s="118">
        <v>13200</v>
      </c>
      <c r="O153" s="121">
        <v>0</v>
      </c>
      <c r="P153" s="121">
        <v>0</v>
      </c>
      <c r="Z153" s="113"/>
      <c r="AA153" s="122" t="s">
        <v>491</v>
      </c>
      <c r="AE153" s="122"/>
      <c r="AG153" s="122"/>
    </row>
    <row r="154" spans="1:33" s="84" customFormat="1" ht="15" x14ac:dyDescent="0.25">
      <c r="A154" s="123"/>
      <c r="B154" s="263" t="s">
        <v>340</v>
      </c>
      <c r="C154" s="263"/>
      <c r="D154" s="263"/>
      <c r="E154" s="263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5"/>
      <c r="Z154" s="113"/>
      <c r="AA154" s="122"/>
      <c r="AB154" s="87" t="s">
        <v>340</v>
      </c>
      <c r="AE154" s="122"/>
      <c r="AG154" s="122"/>
    </row>
    <row r="155" spans="1:33" s="84" customFormat="1" ht="15" x14ac:dyDescent="0.25">
      <c r="A155" s="257" t="s">
        <v>251</v>
      </c>
      <c r="B155" s="258"/>
      <c r="C155" s="258"/>
      <c r="D155" s="258"/>
      <c r="E155" s="258"/>
      <c r="F155" s="258"/>
      <c r="G155" s="258"/>
      <c r="H155" s="258"/>
      <c r="I155" s="259"/>
      <c r="J155" s="118">
        <v>666464</v>
      </c>
      <c r="K155" s="120"/>
      <c r="L155" s="120"/>
      <c r="M155" s="120"/>
      <c r="N155" s="118">
        <v>46250</v>
      </c>
      <c r="O155" s="120"/>
      <c r="P155" s="120"/>
      <c r="Z155" s="113"/>
      <c r="AA155" s="122"/>
      <c r="AE155" s="122" t="s">
        <v>251</v>
      </c>
      <c r="AG155" s="122"/>
    </row>
    <row r="156" spans="1:33" s="84" customFormat="1" ht="15" x14ac:dyDescent="0.25">
      <c r="A156" s="257" t="s">
        <v>252</v>
      </c>
      <c r="B156" s="258"/>
      <c r="C156" s="258"/>
      <c r="D156" s="258"/>
      <c r="E156" s="258"/>
      <c r="F156" s="258"/>
      <c r="G156" s="258"/>
      <c r="H156" s="258"/>
      <c r="I156" s="259"/>
      <c r="J156" s="118">
        <v>771844.81</v>
      </c>
      <c r="K156" s="120"/>
      <c r="L156" s="120"/>
      <c r="M156" s="120"/>
      <c r="N156" s="118">
        <v>54558.559999999998</v>
      </c>
      <c r="O156" s="120"/>
      <c r="P156" s="120"/>
      <c r="Z156" s="113"/>
      <c r="AA156" s="122"/>
      <c r="AE156" s="122" t="s">
        <v>252</v>
      </c>
      <c r="AG156" s="122"/>
    </row>
    <row r="157" spans="1:33" s="84" customFormat="1" ht="15" x14ac:dyDescent="0.25">
      <c r="A157" s="254" t="s">
        <v>309</v>
      </c>
      <c r="B157" s="255"/>
      <c r="C157" s="255"/>
      <c r="D157" s="255"/>
      <c r="E157" s="255"/>
      <c r="F157" s="255"/>
      <c r="G157" s="255"/>
      <c r="H157" s="255"/>
      <c r="I157" s="256"/>
      <c r="J157" s="146"/>
      <c r="K157" s="146"/>
      <c r="L157" s="146"/>
      <c r="M157" s="146"/>
      <c r="N157" s="146"/>
      <c r="O157" s="146"/>
      <c r="P157" s="146"/>
      <c r="Z157" s="113"/>
      <c r="AA157" s="122"/>
      <c r="AE157" s="122"/>
      <c r="AF157" s="87" t="s">
        <v>309</v>
      </c>
      <c r="AG157" s="122"/>
    </row>
    <row r="158" spans="1:33" s="84" customFormat="1" ht="23.25" x14ac:dyDescent="0.25">
      <c r="A158" s="254" t="s">
        <v>517</v>
      </c>
      <c r="B158" s="255"/>
      <c r="C158" s="255"/>
      <c r="D158" s="255"/>
      <c r="E158" s="255"/>
      <c r="F158" s="255"/>
      <c r="G158" s="255"/>
      <c r="H158" s="255"/>
      <c r="I158" s="256"/>
      <c r="J158" s="147">
        <v>35322.589999999997</v>
      </c>
      <c r="K158" s="146"/>
      <c r="L158" s="146"/>
      <c r="M158" s="146"/>
      <c r="N158" s="147">
        <v>2451.25</v>
      </c>
      <c r="O158" s="146"/>
      <c r="P158" s="146"/>
      <c r="Z158" s="113"/>
      <c r="AA158" s="122"/>
      <c r="AE158" s="122"/>
      <c r="AF158" s="87" t="s">
        <v>517</v>
      </c>
      <c r="AG158" s="122"/>
    </row>
    <row r="159" spans="1:33" s="84" customFormat="1" ht="23.25" x14ac:dyDescent="0.25">
      <c r="A159" s="254" t="s">
        <v>518</v>
      </c>
      <c r="B159" s="255"/>
      <c r="C159" s="255"/>
      <c r="D159" s="255"/>
      <c r="E159" s="255"/>
      <c r="F159" s="255"/>
      <c r="G159" s="255"/>
      <c r="H159" s="255"/>
      <c r="I159" s="256"/>
      <c r="J159" s="147">
        <v>33685.760000000002</v>
      </c>
      <c r="K159" s="146"/>
      <c r="L159" s="146"/>
      <c r="M159" s="146"/>
      <c r="N159" s="147">
        <v>2337.66</v>
      </c>
      <c r="O159" s="146"/>
      <c r="P159" s="146"/>
      <c r="Z159" s="113"/>
      <c r="AA159" s="122"/>
      <c r="AE159" s="122"/>
      <c r="AF159" s="87" t="s">
        <v>518</v>
      </c>
      <c r="AG159" s="122"/>
    </row>
    <row r="160" spans="1:33" s="84" customFormat="1" ht="23.25" x14ac:dyDescent="0.25">
      <c r="A160" s="254" t="s">
        <v>519</v>
      </c>
      <c r="B160" s="255"/>
      <c r="C160" s="255"/>
      <c r="D160" s="255"/>
      <c r="E160" s="255"/>
      <c r="F160" s="255"/>
      <c r="G160" s="255"/>
      <c r="H160" s="255"/>
      <c r="I160" s="256"/>
      <c r="J160" s="147">
        <v>35302.68</v>
      </c>
      <c r="K160" s="146"/>
      <c r="L160" s="146"/>
      <c r="M160" s="146"/>
      <c r="N160" s="147">
        <v>2449.87</v>
      </c>
      <c r="O160" s="146"/>
      <c r="P160" s="146"/>
      <c r="Z160" s="113"/>
      <c r="AA160" s="122"/>
      <c r="AE160" s="122"/>
      <c r="AF160" s="87" t="s">
        <v>519</v>
      </c>
      <c r="AG160" s="122"/>
    </row>
    <row r="161" spans="1:33" s="84" customFormat="1" ht="23.25" x14ac:dyDescent="0.25">
      <c r="A161" s="254" t="s">
        <v>520</v>
      </c>
      <c r="B161" s="255"/>
      <c r="C161" s="255"/>
      <c r="D161" s="255"/>
      <c r="E161" s="255"/>
      <c r="F161" s="255"/>
      <c r="G161" s="255"/>
      <c r="H161" s="255"/>
      <c r="I161" s="256"/>
      <c r="J161" s="147">
        <v>1069.78</v>
      </c>
      <c r="K161" s="146"/>
      <c r="L161" s="146"/>
      <c r="M161" s="146"/>
      <c r="N161" s="147">
        <v>1069.78</v>
      </c>
      <c r="O161" s="146"/>
      <c r="P161" s="146"/>
      <c r="Z161" s="113"/>
      <c r="AA161" s="122"/>
      <c r="AE161" s="122"/>
      <c r="AF161" s="87" t="s">
        <v>520</v>
      </c>
      <c r="AG161" s="122"/>
    </row>
    <row r="162" spans="1:33" s="84" customFormat="1" ht="15" x14ac:dyDescent="0.25">
      <c r="A162" s="257" t="s">
        <v>321</v>
      </c>
      <c r="B162" s="258"/>
      <c r="C162" s="258"/>
      <c r="D162" s="258"/>
      <c r="E162" s="258"/>
      <c r="F162" s="258"/>
      <c r="G162" s="258"/>
      <c r="H162" s="258"/>
      <c r="I162" s="259"/>
      <c r="J162" s="120"/>
      <c r="K162" s="120"/>
      <c r="L162" s="120"/>
      <c r="M162" s="120"/>
      <c r="N162" s="120"/>
      <c r="O162" s="120"/>
      <c r="P162" s="120"/>
      <c r="Z162" s="113"/>
      <c r="AA162" s="122"/>
      <c r="AE162" s="122" t="s">
        <v>321</v>
      </c>
      <c r="AG162" s="122"/>
    </row>
    <row r="163" spans="1:33" s="84" customFormat="1" ht="15" x14ac:dyDescent="0.25">
      <c r="A163" s="254" t="s">
        <v>331</v>
      </c>
      <c r="B163" s="255"/>
      <c r="C163" s="255"/>
      <c r="D163" s="255"/>
      <c r="E163" s="255"/>
      <c r="F163" s="255"/>
      <c r="G163" s="255"/>
      <c r="H163" s="255"/>
      <c r="I163" s="256"/>
      <c r="J163" s="146"/>
      <c r="K163" s="146"/>
      <c r="L163" s="146"/>
      <c r="M163" s="146"/>
      <c r="N163" s="146"/>
      <c r="O163" s="146"/>
      <c r="P163" s="146"/>
      <c r="Z163" s="113"/>
      <c r="AA163" s="122"/>
      <c r="AE163" s="122"/>
      <c r="AF163" s="87" t="s">
        <v>331</v>
      </c>
      <c r="AG163" s="122"/>
    </row>
    <row r="164" spans="1:33" s="84" customFormat="1" ht="15" x14ac:dyDescent="0.25">
      <c r="A164" s="254" t="s">
        <v>342</v>
      </c>
      <c r="B164" s="255"/>
      <c r="C164" s="255"/>
      <c r="D164" s="255"/>
      <c r="E164" s="255"/>
      <c r="F164" s="255"/>
      <c r="G164" s="255"/>
      <c r="H164" s="255"/>
      <c r="I164" s="256"/>
      <c r="J164" s="146"/>
      <c r="K164" s="146"/>
      <c r="L164" s="146"/>
      <c r="M164" s="146"/>
      <c r="N164" s="146"/>
      <c r="O164" s="146"/>
      <c r="P164" s="146"/>
      <c r="Z164" s="113"/>
      <c r="AA164" s="122"/>
      <c r="AE164" s="122"/>
      <c r="AF164" s="87" t="s">
        <v>342</v>
      </c>
      <c r="AG164" s="122"/>
    </row>
    <row r="165" spans="1:33" s="84" customFormat="1" ht="15" x14ac:dyDescent="0.25">
      <c r="A165" s="254" t="s">
        <v>521</v>
      </c>
      <c r="B165" s="255"/>
      <c r="C165" s="255"/>
      <c r="D165" s="255"/>
      <c r="E165" s="255"/>
      <c r="F165" s="255"/>
      <c r="G165" s="255"/>
      <c r="H165" s="255"/>
      <c r="I165" s="256"/>
      <c r="J165" s="147">
        <v>46250</v>
      </c>
      <c r="K165" s="146"/>
      <c r="L165" s="146"/>
      <c r="M165" s="146"/>
      <c r="N165" s="147">
        <v>46250</v>
      </c>
      <c r="O165" s="146"/>
      <c r="P165" s="146"/>
      <c r="Z165" s="113"/>
      <c r="AA165" s="122"/>
      <c r="AE165" s="122"/>
      <c r="AF165" s="87" t="s">
        <v>521</v>
      </c>
      <c r="AG165" s="122"/>
    </row>
    <row r="166" spans="1:33" s="84" customFormat="1" ht="23.25" x14ac:dyDescent="0.25">
      <c r="A166" s="254" t="s">
        <v>492</v>
      </c>
      <c r="B166" s="255"/>
      <c r="C166" s="255"/>
      <c r="D166" s="255"/>
      <c r="E166" s="255"/>
      <c r="F166" s="255"/>
      <c r="G166" s="255"/>
      <c r="H166" s="255"/>
      <c r="I166" s="256"/>
      <c r="J166" s="147">
        <v>48701.25</v>
      </c>
      <c r="K166" s="146"/>
      <c r="L166" s="146"/>
      <c r="M166" s="146"/>
      <c r="N166" s="147">
        <v>48701.25</v>
      </c>
      <c r="O166" s="146"/>
      <c r="P166" s="146"/>
      <c r="Z166" s="113"/>
      <c r="AA166" s="122"/>
      <c r="AE166" s="122"/>
      <c r="AF166" s="87" t="s">
        <v>492</v>
      </c>
      <c r="AG166" s="122"/>
    </row>
    <row r="167" spans="1:33" s="84" customFormat="1" ht="23.25" x14ac:dyDescent="0.25">
      <c r="A167" s="254" t="s">
        <v>333</v>
      </c>
      <c r="B167" s="255"/>
      <c r="C167" s="255"/>
      <c r="D167" s="255"/>
      <c r="E167" s="255"/>
      <c r="F167" s="255"/>
      <c r="G167" s="255"/>
      <c r="H167" s="255"/>
      <c r="I167" s="256"/>
      <c r="J167" s="147">
        <v>51038.91</v>
      </c>
      <c r="K167" s="146"/>
      <c r="L167" s="146"/>
      <c r="M167" s="146"/>
      <c r="N167" s="147">
        <v>51038.91</v>
      </c>
      <c r="O167" s="146"/>
      <c r="P167" s="146"/>
      <c r="Z167" s="113"/>
      <c r="AA167" s="122"/>
      <c r="AE167" s="122"/>
      <c r="AF167" s="87" t="s">
        <v>333</v>
      </c>
      <c r="AG167" s="122"/>
    </row>
    <row r="168" spans="1:33" s="84" customFormat="1" ht="23.25" x14ac:dyDescent="0.25">
      <c r="A168" s="254" t="s">
        <v>493</v>
      </c>
      <c r="B168" s="255"/>
      <c r="C168" s="255"/>
      <c r="D168" s="255"/>
      <c r="E168" s="255"/>
      <c r="F168" s="255"/>
      <c r="G168" s="255"/>
      <c r="H168" s="255"/>
      <c r="I168" s="256"/>
      <c r="J168" s="147">
        <v>53488.78</v>
      </c>
      <c r="K168" s="146"/>
      <c r="L168" s="146"/>
      <c r="M168" s="146"/>
      <c r="N168" s="147">
        <v>53488.78</v>
      </c>
      <c r="O168" s="146"/>
      <c r="P168" s="146"/>
      <c r="Z168" s="113"/>
      <c r="AA168" s="122"/>
      <c r="AE168" s="122"/>
      <c r="AF168" s="87" t="s">
        <v>493</v>
      </c>
      <c r="AG168" s="122"/>
    </row>
    <row r="169" spans="1:33" s="84" customFormat="1" ht="23.25" x14ac:dyDescent="0.25">
      <c r="A169" s="254" t="s">
        <v>343</v>
      </c>
      <c r="B169" s="255"/>
      <c r="C169" s="255"/>
      <c r="D169" s="255"/>
      <c r="E169" s="255"/>
      <c r="F169" s="255"/>
      <c r="G169" s="255"/>
      <c r="H169" s="255"/>
      <c r="I169" s="256"/>
      <c r="J169" s="147">
        <v>54558.559999999998</v>
      </c>
      <c r="K169" s="146"/>
      <c r="L169" s="146"/>
      <c r="M169" s="146"/>
      <c r="N169" s="147">
        <v>54558.559999999998</v>
      </c>
      <c r="O169" s="146"/>
      <c r="P169" s="146"/>
      <c r="Z169" s="113"/>
      <c r="AA169" s="122"/>
      <c r="AE169" s="122"/>
      <c r="AF169" s="87" t="s">
        <v>343</v>
      </c>
      <c r="AG169" s="122"/>
    </row>
    <row r="170" spans="1:33" s="84" customFormat="1" ht="15" x14ac:dyDescent="0.25">
      <c r="A170" s="254" t="s">
        <v>335</v>
      </c>
      <c r="B170" s="255"/>
      <c r="C170" s="255"/>
      <c r="D170" s="255"/>
      <c r="E170" s="255"/>
      <c r="F170" s="255"/>
      <c r="G170" s="255"/>
      <c r="H170" s="255"/>
      <c r="I170" s="256"/>
      <c r="J170" s="147">
        <v>54558.559999999998</v>
      </c>
      <c r="K170" s="146"/>
      <c r="L170" s="146"/>
      <c r="M170" s="146"/>
      <c r="N170" s="146"/>
      <c r="O170" s="146"/>
      <c r="P170" s="146"/>
      <c r="Z170" s="113"/>
      <c r="AA170" s="122"/>
      <c r="AE170" s="122"/>
      <c r="AF170" s="87" t="s">
        <v>335</v>
      </c>
      <c r="AG170" s="122"/>
    </row>
    <row r="171" spans="1:33" s="84" customFormat="1" ht="15" x14ac:dyDescent="0.25">
      <c r="A171" s="254" t="s">
        <v>522</v>
      </c>
      <c r="B171" s="255"/>
      <c r="C171" s="255"/>
      <c r="D171" s="255"/>
      <c r="E171" s="255"/>
      <c r="F171" s="255"/>
      <c r="G171" s="255"/>
      <c r="H171" s="255"/>
      <c r="I171" s="256"/>
      <c r="J171" s="146"/>
      <c r="K171" s="146"/>
      <c r="L171" s="146"/>
      <c r="M171" s="146"/>
      <c r="N171" s="146"/>
      <c r="O171" s="146"/>
      <c r="P171" s="146"/>
      <c r="Z171" s="113"/>
      <c r="AA171" s="122"/>
      <c r="AE171" s="122"/>
      <c r="AF171" s="87" t="s">
        <v>522</v>
      </c>
      <c r="AG171" s="122"/>
    </row>
    <row r="172" spans="1:33" s="84" customFormat="1" ht="15" x14ac:dyDescent="0.25">
      <c r="A172" s="254" t="s">
        <v>523</v>
      </c>
      <c r="B172" s="255"/>
      <c r="C172" s="255"/>
      <c r="D172" s="255"/>
      <c r="E172" s="255"/>
      <c r="F172" s="255"/>
      <c r="G172" s="255"/>
      <c r="H172" s="255"/>
      <c r="I172" s="256"/>
      <c r="J172" s="146"/>
      <c r="K172" s="146"/>
      <c r="L172" s="146"/>
      <c r="M172" s="146"/>
      <c r="N172" s="146"/>
      <c r="O172" s="146"/>
      <c r="P172" s="146"/>
      <c r="Z172" s="113"/>
      <c r="AA172" s="122"/>
      <c r="AE172" s="122"/>
      <c r="AF172" s="87" t="s">
        <v>523</v>
      </c>
      <c r="AG172" s="122"/>
    </row>
    <row r="173" spans="1:33" s="84" customFormat="1" ht="15" x14ac:dyDescent="0.25">
      <c r="A173" s="254" t="s">
        <v>524</v>
      </c>
      <c r="B173" s="255"/>
      <c r="C173" s="255"/>
      <c r="D173" s="255"/>
      <c r="E173" s="255"/>
      <c r="F173" s="255"/>
      <c r="G173" s="255"/>
      <c r="H173" s="255"/>
      <c r="I173" s="256"/>
      <c r="J173" s="147">
        <v>620214</v>
      </c>
      <c r="K173" s="146"/>
      <c r="L173" s="146"/>
      <c r="M173" s="146"/>
      <c r="N173" s="146"/>
      <c r="O173" s="146"/>
      <c r="P173" s="146"/>
      <c r="Z173" s="113"/>
      <c r="AA173" s="122"/>
      <c r="AE173" s="122"/>
      <c r="AF173" s="87" t="s">
        <v>524</v>
      </c>
      <c r="AG173" s="122"/>
    </row>
    <row r="174" spans="1:33" s="84" customFormat="1" ht="23.25" x14ac:dyDescent="0.25">
      <c r="A174" s="254" t="s">
        <v>492</v>
      </c>
      <c r="B174" s="255"/>
      <c r="C174" s="255"/>
      <c r="D174" s="255"/>
      <c r="E174" s="255"/>
      <c r="F174" s="255"/>
      <c r="G174" s="255"/>
      <c r="H174" s="255"/>
      <c r="I174" s="256"/>
      <c r="J174" s="147">
        <v>653085.34</v>
      </c>
      <c r="K174" s="146"/>
      <c r="L174" s="146"/>
      <c r="M174" s="146"/>
      <c r="N174" s="146"/>
      <c r="O174" s="146"/>
      <c r="P174" s="146"/>
      <c r="Z174" s="113"/>
      <c r="AA174" s="122"/>
      <c r="AE174" s="122"/>
      <c r="AF174" s="87" t="s">
        <v>492</v>
      </c>
      <c r="AG174" s="122"/>
    </row>
    <row r="175" spans="1:33" s="84" customFormat="1" ht="23.25" x14ac:dyDescent="0.25">
      <c r="A175" s="254" t="s">
        <v>333</v>
      </c>
      <c r="B175" s="255"/>
      <c r="C175" s="255"/>
      <c r="D175" s="255"/>
      <c r="E175" s="255"/>
      <c r="F175" s="255"/>
      <c r="G175" s="255"/>
      <c r="H175" s="255"/>
      <c r="I175" s="256"/>
      <c r="J175" s="147">
        <v>684433.44</v>
      </c>
      <c r="K175" s="146"/>
      <c r="L175" s="146"/>
      <c r="M175" s="146"/>
      <c r="N175" s="146"/>
      <c r="O175" s="146"/>
      <c r="P175" s="146"/>
      <c r="Z175" s="113"/>
      <c r="AA175" s="122"/>
      <c r="AE175" s="122"/>
      <c r="AF175" s="87" t="s">
        <v>333</v>
      </c>
      <c r="AG175" s="122"/>
    </row>
    <row r="176" spans="1:33" s="84" customFormat="1" ht="23.25" x14ac:dyDescent="0.25">
      <c r="A176" s="254" t="s">
        <v>493</v>
      </c>
      <c r="B176" s="255"/>
      <c r="C176" s="255"/>
      <c r="D176" s="255"/>
      <c r="E176" s="255"/>
      <c r="F176" s="255"/>
      <c r="G176" s="255"/>
      <c r="H176" s="255"/>
      <c r="I176" s="256"/>
      <c r="J176" s="147">
        <v>717286.25</v>
      </c>
      <c r="K176" s="146"/>
      <c r="L176" s="146"/>
      <c r="M176" s="146"/>
      <c r="N176" s="146"/>
      <c r="O176" s="146"/>
      <c r="P176" s="146"/>
      <c r="Z176" s="113"/>
      <c r="AA176" s="122"/>
      <c r="AE176" s="122"/>
      <c r="AF176" s="87" t="s">
        <v>493</v>
      </c>
      <c r="AG176" s="122"/>
    </row>
    <row r="177" spans="1:35" s="84" customFormat="1" ht="15" x14ac:dyDescent="0.25">
      <c r="A177" s="254" t="s">
        <v>335</v>
      </c>
      <c r="B177" s="255"/>
      <c r="C177" s="255"/>
      <c r="D177" s="255"/>
      <c r="E177" s="255"/>
      <c r="F177" s="255"/>
      <c r="G177" s="255"/>
      <c r="H177" s="255"/>
      <c r="I177" s="256"/>
      <c r="J177" s="147">
        <v>717286.25</v>
      </c>
      <c r="K177" s="146"/>
      <c r="L177" s="146"/>
      <c r="M177" s="146"/>
      <c r="N177" s="146"/>
      <c r="O177" s="146"/>
      <c r="P177" s="146"/>
      <c r="Z177" s="113"/>
      <c r="AA177" s="122"/>
      <c r="AE177" s="122"/>
      <c r="AF177" s="87" t="s">
        <v>335</v>
      </c>
      <c r="AG177" s="122"/>
    </row>
    <row r="178" spans="1:35" s="84" customFormat="1" ht="15" x14ac:dyDescent="0.25">
      <c r="A178" s="254" t="s">
        <v>310</v>
      </c>
      <c r="B178" s="255"/>
      <c r="C178" s="255"/>
      <c r="D178" s="255"/>
      <c r="E178" s="255"/>
      <c r="F178" s="255"/>
      <c r="G178" s="255"/>
      <c r="H178" s="255"/>
      <c r="I178" s="256"/>
      <c r="J178" s="147">
        <v>771844.81</v>
      </c>
      <c r="K178" s="146"/>
      <c r="L178" s="146"/>
      <c r="M178" s="146"/>
      <c r="N178" s="146"/>
      <c r="O178" s="146"/>
      <c r="P178" s="146"/>
      <c r="Z178" s="113"/>
      <c r="AA178" s="122"/>
      <c r="AE178" s="122"/>
      <c r="AF178" s="87" t="s">
        <v>310</v>
      </c>
      <c r="AG178" s="122"/>
    </row>
    <row r="179" spans="1:35" s="84" customFormat="1" ht="15" x14ac:dyDescent="0.25">
      <c r="A179" s="254" t="s">
        <v>311</v>
      </c>
      <c r="B179" s="255"/>
      <c r="C179" s="255"/>
      <c r="D179" s="255"/>
      <c r="E179" s="255"/>
      <c r="F179" s="255"/>
      <c r="G179" s="255"/>
      <c r="H179" s="255"/>
      <c r="I179" s="256"/>
      <c r="J179" s="146"/>
      <c r="K179" s="146"/>
      <c r="L179" s="146"/>
      <c r="M179" s="146"/>
      <c r="N179" s="146"/>
      <c r="O179" s="146"/>
      <c r="P179" s="146"/>
      <c r="Z179" s="113"/>
      <c r="AA179" s="122"/>
      <c r="AE179" s="122"/>
      <c r="AF179" s="87" t="s">
        <v>311</v>
      </c>
      <c r="AG179" s="122"/>
    </row>
    <row r="180" spans="1:35" s="84" customFormat="1" ht="15" x14ac:dyDescent="0.25">
      <c r="A180" s="254" t="s">
        <v>312</v>
      </c>
      <c r="B180" s="255"/>
      <c r="C180" s="255"/>
      <c r="D180" s="255"/>
      <c r="E180" s="255"/>
      <c r="F180" s="255"/>
      <c r="G180" s="255"/>
      <c r="H180" s="255"/>
      <c r="I180" s="256"/>
      <c r="J180" s="147">
        <v>54558.559999999998</v>
      </c>
      <c r="K180" s="146"/>
      <c r="L180" s="146"/>
      <c r="M180" s="146"/>
      <c r="N180" s="146"/>
      <c r="O180" s="146"/>
      <c r="P180" s="146"/>
      <c r="Z180" s="113"/>
      <c r="AA180" s="122"/>
      <c r="AE180" s="122"/>
      <c r="AF180" s="87" t="s">
        <v>312</v>
      </c>
      <c r="AG180" s="122"/>
    </row>
    <row r="181" spans="1:35" s="84" customFormat="1" ht="15" x14ac:dyDescent="0.25">
      <c r="A181" s="254" t="s">
        <v>525</v>
      </c>
      <c r="B181" s="255"/>
      <c r="C181" s="255"/>
      <c r="D181" s="255"/>
      <c r="E181" s="255"/>
      <c r="F181" s="255"/>
      <c r="G181" s="255"/>
      <c r="H181" s="255"/>
      <c r="I181" s="256"/>
      <c r="J181" s="147">
        <v>717286.25</v>
      </c>
      <c r="K181" s="146"/>
      <c r="L181" s="146"/>
      <c r="M181" s="146"/>
      <c r="N181" s="146"/>
      <c r="O181" s="146"/>
      <c r="P181" s="146"/>
      <c r="Z181" s="113"/>
      <c r="AA181" s="122"/>
      <c r="AE181" s="122"/>
      <c r="AF181" s="87" t="s">
        <v>525</v>
      </c>
      <c r="AG181" s="122"/>
    </row>
    <row r="182" spans="1:35" s="84" customFormat="1" ht="15" x14ac:dyDescent="0.25">
      <c r="A182" s="257" t="s">
        <v>322</v>
      </c>
      <c r="B182" s="258"/>
      <c r="C182" s="258"/>
      <c r="D182" s="258"/>
      <c r="E182" s="258"/>
      <c r="F182" s="258"/>
      <c r="G182" s="258"/>
      <c r="H182" s="258"/>
      <c r="I182" s="259"/>
      <c r="J182" s="118">
        <v>771844.81</v>
      </c>
      <c r="K182" s="120"/>
      <c r="L182" s="120"/>
      <c r="M182" s="120"/>
      <c r="N182" s="120"/>
      <c r="O182" s="120"/>
      <c r="P182" s="120"/>
      <c r="Z182" s="113"/>
      <c r="AA182" s="122"/>
      <c r="AE182" s="122"/>
      <c r="AG182" s="122" t="s">
        <v>322</v>
      </c>
    </row>
    <row r="183" spans="1:35" s="84" customFormat="1" ht="15" x14ac:dyDescent="0.25">
      <c r="A183" s="257" t="s">
        <v>256</v>
      </c>
      <c r="B183" s="258"/>
      <c r="C183" s="258"/>
      <c r="D183" s="258"/>
      <c r="E183" s="258"/>
      <c r="F183" s="258"/>
      <c r="G183" s="258"/>
      <c r="H183" s="258"/>
      <c r="I183" s="259"/>
      <c r="J183" s="118">
        <v>783203.95</v>
      </c>
      <c r="K183" s="118">
        <v>86745.32</v>
      </c>
      <c r="L183" s="118">
        <v>25664.75</v>
      </c>
      <c r="M183" s="118">
        <v>4720.9799999999996</v>
      </c>
      <c r="N183" s="118">
        <v>50579.88</v>
      </c>
      <c r="O183" s="119">
        <v>169.37</v>
      </c>
      <c r="P183" s="143">
        <v>12.2</v>
      </c>
      <c r="AH183" s="122" t="s">
        <v>256</v>
      </c>
    </row>
    <row r="184" spans="1:35" s="84" customFormat="1" ht="15" x14ac:dyDescent="0.25">
      <c r="A184" s="257" t="s">
        <v>257</v>
      </c>
      <c r="B184" s="258"/>
      <c r="C184" s="258"/>
      <c r="D184" s="258"/>
      <c r="E184" s="258"/>
      <c r="F184" s="258"/>
      <c r="G184" s="258"/>
      <c r="H184" s="258"/>
      <c r="I184" s="259"/>
      <c r="J184" s="118">
        <v>932856.96</v>
      </c>
      <c r="K184" s="118">
        <v>120386.61</v>
      </c>
      <c r="L184" s="118">
        <v>35617.980000000003</v>
      </c>
      <c r="M184" s="118">
        <v>6551.86</v>
      </c>
      <c r="N184" s="118">
        <v>59566.12</v>
      </c>
      <c r="O184" s="119">
        <v>235.05</v>
      </c>
      <c r="P184" s="119">
        <v>16.079999999999998</v>
      </c>
      <c r="AH184" s="122" t="s">
        <v>257</v>
      </c>
    </row>
    <row r="185" spans="1:35" s="84" customFormat="1" ht="15" x14ac:dyDescent="0.25">
      <c r="A185" s="254" t="s">
        <v>309</v>
      </c>
      <c r="B185" s="255"/>
      <c r="C185" s="255"/>
      <c r="D185" s="255"/>
      <c r="E185" s="255"/>
      <c r="F185" s="255"/>
      <c r="G185" s="255"/>
      <c r="H185" s="255"/>
      <c r="I185" s="256"/>
      <c r="J185" s="146"/>
      <c r="K185" s="146"/>
      <c r="L185" s="146"/>
      <c r="M185" s="146"/>
      <c r="N185" s="146"/>
      <c r="O185" s="146"/>
      <c r="P185" s="146"/>
      <c r="AH185" s="122"/>
      <c r="AI185" s="87" t="s">
        <v>309</v>
      </c>
    </row>
    <row r="186" spans="1:35" s="84" customFormat="1" ht="34.5" x14ac:dyDescent="0.25">
      <c r="A186" s="254" t="s">
        <v>504</v>
      </c>
      <c r="B186" s="255"/>
      <c r="C186" s="255"/>
      <c r="D186" s="255"/>
      <c r="E186" s="255"/>
      <c r="F186" s="255"/>
      <c r="G186" s="255"/>
      <c r="H186" s="255"/>
      <c r="I186" s="256"/>
      <c r="J186" s="147">
        <v>22482.01</v>
      </c>
      <c r="K186" s="147">
        <v>17349.060000000001</v>
      </c>
      <c r="L186" s="147">
        <v>5132.95</v>
      </c>
      <c r="M186" s="148">
        <v>944.2</v>
      </c>
      <c r="N186" s="146"/>
      <c r="O186" s="149">
        <v>33.874000000000002</v>
      </c>
      <c r="P186" s="148">
        <v>2.44</v>
      </c>
      <c r="AH186" s="122"/>
      <c r="AI186" s="87" t="s">
        <v>504</v>
      </c>
    </row>
    <row r="187" spans="1:35" s="84" customFormat="1" ht="23.25" x14ac:dyDescent="0.25">
      <c r="A187" s="254" t="s">
        <v>526</v>
      </c>
      <c r="B187" s="255"/>
      <c r="C187" s="255"/>
      <c r="D187" s="255"/>
      <c r="E187" s="255"/>
      <c r="F187" s="255"/>
      <c r="G187" s="255"/>
      <c r="H187" s="255"/>
      <c r="I187" s="256"/>
      <c r="J187" s="147">
        <v>42701.35</v>
      </c>
      <c r="K187" s="147">
        <v>5517</v>
      </c>
      <c r="L187" s="147">
        <v>1632.28</v>
      </c>
      <c r="M187" s="148">
        <v>300.25</v>
      </c>
      <c r="N187" s="147">
        <v>2680.73</v>
      </c>
      <c r="O187" s="150">
        <v>10.771699999999999</v>
      </c>
      <c r="P187" s="146"/>
      <c r="AH187" s="122"/>
      <c r="AI187" s="87" t="s">
        <v>526</v>
      </c>
    </row>
    <row r="188" spans="1:35" s="84" customFormat="1" ht="23.25" x14ac:dyDescent="0.25">
      <c r="A188" s="254" t="s">
        <v>527</v>
      </c>
      <c r="B188" s="255"/>
      <c r="C188" s="255"/>
      <c r="D188" s="255"/>
      <c r="E188" s="255"/>
      <c r="F188" s="255"/>
      <c r="G188" s="255"/>
      <c r="H188" s="255"/>
      <c r="I188" s="256"/>
      <c r="J188" s="147">
        <v>40722.589999999997</v>
      </c>
      <c r="K188" s="147">
        <v>5261.35</v>
      </c>
      <c r="L188" s="147">
        <v>1556.64</v>
      </c>
      <c r="M188" s="148">
        <v>286.33999999999997</v>
      </c>
      <c r="N188" s="147">
        <v>2556.5100000000002</v>
      </c>
      <c r="O188" s="150">
        <v>10.272500000000001</v>
      </c>
      <c r="P188" s="150">
        <v>0.70269999999999999</v>
      </c>
      <c r="AH188" s="122"/>
      <c r="AI188" s="87" t="s">
        <v>527</v>
      </c>
    </row>
    <row r="189" spans="1:35" s="84" customFormat="1" ht="23.25" x14ac:dyDescent="0.25">
      <c r="A189" s="254" t="s">
        <v>528</v>
      </c>
      <c r="B189" s="255"/>
      <c r="C189" s="255"/>
      <c r="D189" s="255"/>
      <c r="E189" s="255"/>
      <c r="F189" s="255"/>
      <c r="G189" s="255"/>
      <c r="H189" s="255"/>
      <c r="I189" s="256"/>
      <c r="J189" s="147">
        <v>42677.279999999999</v>
      </c>
      <c r="K189" s="147">
        <v>5513.89</v>
      </c>
      <c r="L189" s="147">
        <v>1631.36</v>
      </c>
      <c r="M189" s="148">
        <v>300.08999999999997</v>
      </c>
      <c r="N189" s="147">
        <v>2679.22</v>
      </c>
      <c r="O189" s="150">
        <v>10.7654</v>
      </c>
      <c r="P189" s="150">
        <v>0.73629999999999995</v>
      </c>
      <c r="AH189" s="122"/>
      <c r="AI189" s="87" t="s">
        <v>528</v>
      </c>
    </row>
    <row r="190" spans="1:35" s="84" customFormat="1" ht="23.25" x14ac:dyDescent="0.25">
      <c r="A190" s="254" t="s">
        <v>520</v>
      </c>
      <c r="B190" s="255"/>
      <c r="C190" s="255"/>
      <c r="D190" s="255"/>
      <c r="E190" s="255"/>
      <c r="F190" s="255"/>
      <c r="G190" s="255"/>
      <c r="H190" s="255"/>
      <c r="I190" s="256"/>
      <c r="J190" s="147">
        <v>1069.78</v>
      </c>
      <c r="K190" s="146"/>
      <c r="L190" s="146"/>
      <c r="M190" s="146"/>
      <c r="N190" s="147">
        <v>1069.78</v>
      </c>
      <c r="O190" s="146"/>
      <c r="P190" s="146"/>
      <c r="AH190" s="122"/>
      <c r="AI190" s="87" t="s">
        <v>520</v>
      </c>
    </row>
    <row r="191" spans="1:35" s="84" customFormat="1" ht="15" x14ac:dyDescent="0.25">
      <c r="A191" s="257" t="s">
        <v>253</v>
      </c>
      <c r="B191" s="258"/>
      <c r="C191" s="258"/>
      <c r="D191" s="258"/>
      <c r="E191" s="258"/>
      <c r="F191" s="258"/>
      <c r="G191" s="258"/>
      <c r="H191" s="258"/>
      <c r="I191" s="259"/>
      <c r="J191" s="118">
        <v>64264.03</v>
      </c>
      <c r="K191" s="120"/>
      <c r="L191" s="120"/>
      <c r="M191" s="120"/>
      <c r="N191" s="120"/>
      <c r="O191" s="120"/>
      <c r="P191" s="120"/>
      <c r="AH191" s="122" t="s">
        <v>253</v>
      </c>
    </row>
    <row r="192" spans="1:35" s="84" customFormat="1" ht="15" x14ac:dyDescent="0.25">
      <c r="A192" s="254" t="s">
        <v>309</v>
      </c>
      <c r="B192" s="255"/>
      <c r="C192" s="255"/>
      <c r="D192" s="255"/>
      <c r="E192" s="255"/>
      <c r="F192" s="255"/>
      <c r="G192" s="255"/>
      <c r="H192" s="255"/>
      <c r="I192" s="256"/>
      <c r="J192" s="146"/>
      <c r="K192" s="146"/>
      <c r="L192" s="146"/>
      <c r="M192" s="146"/>
      <c r="N192" s="146"/>
      <c r="O192" s="146"/>
      <c r="P192" s="146"/>
      <c r="AH192" s="122"/>
      <c r="AI192" s="87" t="s">
        <v>309</v>
      </c>
    </row>
    <row r="193" spans="1:35" s="84" customFormat="1" ht="15" x14ac:dyDescent="0.25">
      <c r="A193" s="254" t="s">
        <v>508</v>
      </c>
      <c r="B193" s="255"/>
      <c r="C193" s="255"/>
      <c r="D193" s="255"/>
      <c r="E193" s="255"/>
      <c r="F193" s="255"/>
      <c r="G193" s="255"/>
      <c r="H193" s="255"/>
      <c r="I193" s="256"/>
      <c r="J193" s="147">
        <v>64264.03</v>
      </c>
      <c r="K193" s="146"/>
      <c r="L193" s="146"/>
      <c r="M193" s="146"/>
      <c r="N193" s="146"/>
      <c r="O193" s="146"/>
      <c r="P193" s="146"/>
      <c r="AH193" s="122"/>
      <c r="AI193" s="87" t="s">
        <v>508</v>
      </c>
    </row>
    <row r="194" spans="1:35" s="84" customFormat="1" ht="15" x14ac:dyDescent="0.25">
      <c r="A194" s="257" t="s">
        <v>254</v>
      </c>
      <c r="B194" s="258"/>
      <c r="C194" s="258"/>
      <c r="D194" s="258"/>
      <c r="E194" s="258"/>
      <c r="F194" s="258"/>
      <c r="G194" s="258"/>
      <c r="H194" s="258"/>
      <c r="I194" s="259"/>
      <c r="J194" s="118">
        <v>33788.31</v>
      </c>
      <c r="K194" s="120"/>
      <c r="L194" s="120"/>
      <c r="M194" s="120"/>
      <c r="N194" s="120"/>
      <c r="O194" s="120"/>
      <c r="P194" s="120"/>
      <c r="AH194" s="122" t="s">
        <v>254</v>
      </c>
    </row>
    <row r="195" spans="1:35" s="84" customFormat="1" ht="15" x14ac:dyDescent="0.25">
      <c r="A195" s="254" t="s">
        <v>309</v>
      </c>
      <c r="B195" s="255"/>
      <c r="C195" s="255"/>
      <c r="D195" s="255"/>
      <c r="E195" s="255"/>
      <c r="F195" s="255"/>
      <c r="G195" s="255"/>
      <c r="H195" s="255"/>
      <c r="I195" s="256"/>
      <c r="J195" s="146"/>
      <c r="K195" s="146"/>
      <c r="L195" s="146"/>
      <c r="M195" s="146"/>
      <c r="N195" s="146"/>
      <c r="O195" s="146"/>
      <c r="P195" s="146"/>
      <c r="AH195" s="122"/>
      <c r="AI195" s="87" t="s">
        <v>309</v>
      </c>
    </row>
    <row r="196" spans="1:35" s="84" customFormat="1" ht="15" x14ac:dyDescent="0.25">
      <c r="A196" s="254" t="s">
        <v>509</v>
      </c>
      <c r="B196" s="255"/>
      <c r="C196" s="255"/>
      <c r="D196" s="255"/>
      <c r="E196" s="255"/>
      <c r="F196" s="255"/>
      <c r="G196" s="255"/>
      <c r="H196" s="255"/>
      <c r="I196" s="256"/>
      <c r="J196" s="147">
        <v>33788.31</v>
      </c>
      <c r="K196" s="146"/>
      <c r="L196" s="146"/>
      <c r="M196" s="146"/>
      <c r="N196" s="146"/>
      <c r="O196" s="146"/>
      <c r="P196" s="146"/>
      <c r="AH196" s="122"/>
      <c r="AI196" s="87" t="s">
        <v>509</v>
      </c>
    </row>
    <row r="197" spans="1:35" s="84" customFormat="1" ht="15" x14ac:dyDescent="0.25">
      <c r="A197" s="257" t="s">
        <v>258</v>
      </c>
      <c r="B197" s="258"/>
      <c r="C197" s="258"/>
      <c r="D197" s="258"/>
      <c r="E197" s="258"/>
      <c r="F197" s="258"/>
      <c r="G197" s="258"/>
      <c r="H197" s="258"/>
      <c r="I197" s="259"/>
      <c r="J197" s="120"/>
      <c r="K197" s="120"/>
      <c r="L197" s="120"/>
      <c r="M197" s="120"/>
      <c r="N197" s="120"/>
      <c r="O197" s="120"/>
      <c r="P197" s="120"/>
      <c r="AH197" s="122" t="s">
        <v>258</v>
      </c>
    </row>
    <row r="198" spans="1:35" s="84" customFormat="1" ht="15" x14ac:dyDescent="0.25">
      <c r="A198" s="254" t="s">
        <v>331</v>
      </c>
      <c r="B198" s="255"/>
      <c r="C198" s="255"/>
      <c r="D198" s="255"/>
      <c r="E198" s="255"/>
      <c r="F198" s="255"/>
      <c r="G198" s="255"/>
      <c r="H198" s="255"/>
      <c r="I198" s="256"/>
      <c r="J198" s="146"/>
      <c r="K198" s="146"/>
      <c r="L198" s="146"/>
      <c r="M198" s="146"/>
      <c r="N198" s="146"/>
      <c r="O198" s="146"/>
      <c r="P198" s="146"/>
      <c r="AH198" s="122"/>
      <c r="AI198" s="87" t="s">
        <v>331</v>
      </c>
    </row>
    <row r="199" spans="1:35" s="84" customFormat="1" ht="15" x14ac:dyDescent="0.25">
      <c r="A199" s="254" t="s">
        <v>342</v>
      </c>
      <c r="B199" s="255"/>
      <c r="C199" s="255"/>
      <c r="D199" s="255"/>
      <c r="E199" s="255"/>
      <c r="F199" s="255"/>
      <c r="G199" s="255"/>
      <c r="H199" s="255"/>
      <c r="I199" s="256"/>
      <c r="J199" s="146"/>
      <c r="K199" s="146"/>
      <c r="L199" s="146"/>
      <c r="M199" s="146"/>
      <c r="N199" s="146"/>
      <c r="O199" s="146"/>
      <c r="P199" s="146"/>
      <c r="AH199" s="122"/>
      <c r="AI199" s="87" t="s">
        <v>342</v>
      </c>
    </row>
    <row r="200" spans="1:35" s="84" customFormat="1" ht="15" x14ac:dyDescent="0.25">
      <c r="A200" s="254" t="s">
        <v>521</v>
      </c>
      <c r="B200" s="255"/>
      <c r="C200" s="255"/>
      <c r="D200" s="255"/>
      <c r="E200" s="255"/>
      <c r="F200" s="255"/>
      <c r="G200" s="255"/>
      <c r="H200" s="255"/>
      <c r="I200" s="256"/>
      <c r="J200" s="147">
        <v>46250</v>
      </c>
      <c r="K200" s="146"/>
      <c r="L200" s="146"/>
      <c r="M200" s="146"/>
      <c r="N200" s="147">
        <v>46250</v>
      </c>
      <c r="O200" s="146"/>
      <c r="P200" s="146"/>
      <c r="AH200" s="122"/>
      <c r="AI200" s="87" t="s">
        <v>521</v>
      </c>
    </row>
    <row r="201" spans="1:35" s="84" customFormat="1" ht="23.25" x14ac:dyDescent="0.25">
      <c r="A201" s="254" t="s">
        <v>492</v>
      </c>
      <c r="B201" s="255"/>
      <c r="C201" s="255"/>
      <c r="D201" s="255"/>
      <c r="E201" s="255"/>
      <c r="F201" s="255"/>
      <c r="G201" s="255"/>
      <c r="H201" s="255"/>
      <c r="I201" s="256"/>
      <c r="J201" s="147">
        <v>48701.25</v>
      </c>
      <c r="K201" s="146"/>
      <c r="L201" s="146"/>
      <c r="M201" s="146"/>
      <c r="N201" s="147">
        <v>48701.25</v>
      </c>
      <c r="O201" s="146"/>
      <c r="P201" s="146"/>
      <c r="AH201" s="122"/>
      <c r="AI201" s="87" t="s">
        <v>492</v>
      </c>
    </row>
    <row r="202" spans="1:35" s="84" customFormat="1" ht="23.25" x14ac:dyDescent="0.25">
      <c r="A202" s="254" t="s">
        <v>333</v>
      </c>
      <c r="B202" s="255"/>
      <c r="C202" s="255"/>
      <c r="D202" s="255"/>
      <c r="E202" s="255"/>
      <c r="F202" s="255"/>
      <c r="G202" s="255"/>
      <c r="H202" s="255"/>
      <c r="I202" s="256"/>
      <c r="J202" s="147">
        <v>51038.91</v>
      </c>
      <c r="K202" s="146"/>
      <c r="L202" s="146"/>
      <c r="M202" s="146"/>
      <c r="N202" s="147">
        <v>51038.91</v>
      </c>
      <c r="O202" s="146"/>
      <c r="P202" s="146"/>
      <c r="AH202" s="122"/>
      <c r="AI202" s="87" t="s">
        <v>333</v>
      </c>
    </row>
    <row r="203" spans="1:35" s="84" customFormat="1" ht="23.25" x14ac:dyDescent="0.25">
      <c r="A203" s="254" t="s">
        <v>493</v>
      </c>
      <c r="B203" s="255"/>
      <c r="C203" s="255"/>
      <c r="D203" s="255"/>
      <c r="E203" s="255"/>
      <c r="F203" s="255"/>
      <c r="G203" s="255"/>
      <c r="H203" s="255"/>
      <c r="I203" s="256"/>
      <c r="J203" s="147">
        <v>53488.78</v>
      </c>
      <c r="K203" s="146"/>
      <c r="L203" s="146"/>
      <c r="M203" s="146"/>
      <c r="N203" s="147">
        <v>53488.78</v>
      </c>
      <c r="O203" s="146"/>
      <c r="P203" s="146"/>
      <c r="AH203" s="122"/>
      <c r="AI203" s="87" t="s">
        <v>493</v>
      </c>
    </row>
    <row r="204" spans="1:35" s="84" customFormat="1" ht="23.25" x14ac:dyDescent="0.25">
      <c r="A204" s="254" t="s">
        <v>343</v>
      </c>
      <c r="B204" s="255"/>
      <c r="C204" s="255"/>
      <c r="D204" s="255"/>
      <c r="E204" s="255"/>
      <c r="F204" s="255"/>
      <c r="G204" s="255"/>
      <c r="H204" s="255"/>
      <c r="I204" s="256"/>
      <c r="J204" s="147">
        <v>54558.559999999998</v>
      </c>
      <c r="K204" s="146"/>
      <c r="L204" s="146"/>
      <c r="M204" s="146"/>
      <c r="N204" s="147">
        <v>54558.559999999998</v>
      </c>
      <c r="O204" s="146"/>
      <c r="P204" s="146"/>
      <c r="AH204" s="122"/>
      <c r="AI204" s="87" t="s">
        <v>343</v>
      </c>
    </row>
    <row r="205" spans="1:35" s="84" customFormat="1" ht="15" x14ac:dyDescent="0.25">
      <c r="A205" s="254" t="s">
        <v>335</v>
      </c>
      <c r="B205" s="255"/>
      <c r="C205" s="255"/>
      <c r="D205" s="255"/>
      <c r="E205" s="255"/>
      <c r="F205" s="255"/>
      <c r="G205" s="255"/>
      <c r="H205" s="255"/>
      <c r="I205" s="256"/>
      <c r="J205" s="147">
        <v>54558.559999999998</v>
      </c>
      <c r="K205" s="146"/>
      <c r="L205" s="146"/>
      <c r="M205" s="146"/>
      <c r="N205" s="146"/>
      <c r="O205" s="146"/>
      <c r="P205" s="146"/>
      <c r="AH205" s="122"/>
      <c r="AI205" s="87" t="s">
        <v>335</v>
      </c>
    </row>
    <row r="206" spans="1:35" s="84" customFormat="1" ht="15" x14ac:dyDescent="0.25">
      <c r="A206" s="254" t="s">
        <v>336</v>
      </c>
      <c r="B206" s="255"/>
      <c r="C206" s="255"/>
      <c r="D206" s="255"/>
      <c r="E206" s="255"/>
      <c r="F206" s="255"/>
      <c r="G206" s="255"/>
      <c r="H206" s="255"/>
      <c r="I206" s="256"/>
      <c r="J206" s="146"/>
      <c r="K206" s="146"/>
      <c r="L206" s="146"/>
      <c r="M206" s="146"/>
      <c r="N206" s="146"/>
      <c r="O206" s="146"/>
      <c r="P206" s="146"/>
      <c r="AH206" s="122"/>
      <c r="AI206" s="87" t="s">
        <v>336</v>
      </c>
    </row>
    <row r="207" spans="1:35" s="84" customFormat="1" ht="15" x14ac:dyDescent="0.25">
      <c r="A207" s="254" t="s">
        <v>337</v>
      </c>
      <c r="B207" s="255"/>
      <c r="C207" s="255"/>
      <c r="D207" s="255"/>
      <c r="E207" s="255"/>
      <c r="F207" s="255"/>
      <c r="G207" s="255"/>
      <c r="H207" s="255"/>
      <c r="I207" s="256"/>
      <c r="J207" s="146"/>
      <c r="K207" s="146"/>
      <c r="L207" s="146"/>
      <c r="M207" s="146"/>
      <c r="N207" s="146"/>
      <c r="O207" s="146"/>
      <c r="P207" s="146"/>
      <c r="AH207" s="122"/>
      <c r="AI207" s="87" t="s">
        <v>337</v>
      </c>
    </row>
    <row r="208" spans="1:35" s="84" customFormat="1" ht="15" x14ac:dyDescent="0.25">
      <c r="A208" s="254" t="s">
        <v>529</v>
      </c>
      <c r="B208" s="255"/>
      <c r="C208" s="255"/>
      <c r="D208" s="255"/>
      <c r="E208" s="255"/>
      <c r="F208" s="255"/>
      <c r="G208" s="255"/>
      <c r="H208" s="255"/>
      <c r="I208" s="256"/>
      <c r="J208" s="147">
        <v>73011.63</v>
      </c>
      <c r="K208" s="147">
        <v>43017</v>
      </c>
      <c r="L208" s="147">
        <v>25664.75</v>
      </c>
      <c r="M208" s="147">
        <v>4720.9799999999996</v>
      </c>
      <c r="N208" s="147">
        <v>4329.88</v>
      </c>
      <c r="O208" s="148">
        <v>105.37</v>
      </c>
      <c r="P208" s="151">
        <v>12.2</v>
      </c>
      <c r="AH208" s="122"/>
      <c r="AI208" s="87" t="s">
        <v>529</v>
      </c>
    </row>
    <row r="209" spans="1:35" s="84" customFormat="1" ht="34.5" x14ac:dyDescent="0.25">
      <c r="A209" s="254" t="s">
        <v>332</v>
      </c>
      <c r="B209" s="255"/>
      <c r="C209" s="255"/>
      <c r="D209" s="255"/>
      <c r="E209" s="255"/>
      <c r="F209" s="255"/>
      <c r="G209" s="255"/>
      <c r="H209" s="255"/>
      <c r="I209" s="256"/>
      <c r="J209" s="147">
        <v>86747.98</v>
      </c>
      <c r="K209" s="147">
        <v>51620.4</v>
      </c>
      <c r="L209" s="147">
        <v>30797.7</v>
      </c>
      <c r="M209" s="147">
        <v>5665.18</v>
      </c>
      <c r="N209" s="147">
        <v>4329.88</v>
      </c>
      <c r="O209" s="148">
        <v>126.44</v>
      </c>
      <c r="P209" s="148">
        <v>14.64</v>
      </c>
      <c r="AH209" s="122"/>
      <c r="AI209" s="87" t="s">
        <v>332</v>
      </c>
    </row>
    <row r="210" spans="1:35" s="84" customFormat="1" ht="23.25" x14ac:dyDescent="0.25">
      <c r="A210" s="254" t="s">
        <v>492</v>
      </c>
      <c r="B210" s="255"/>
      <c r="C210" s="255"/>
      <c r="D210" s="255"/>
      <c r="E210" s="255"/>
      <c r="F210" s="255"/>
      <c r="G210" s="255"/>
      <c r="H210" s="255"/>
      <c r="I210" s="256"/>
      <c r="J210" s="147">
        <v>91345.62</v>
      </c>
      <c r="K210" s="147">
        <v>54356.28</v>
      </c>
      <c r="L210" s="147">
        <v>32429.98</v>
      </c>
      <c r="M210" s="147">
        <v>5965.43</v>
      </c>
      <c r="N210" s="147">
        <v>4559.3599999999997</v>
      </c>
      <c r="O210" s="148">
        <v>133.13999999999999</v>
      </c>
      <c r="P210" s="148">
        <v>14.64</v>
      </c>
      <c r="AH210" s="122"/>
      <c r="AI210" s="87" t="s">
        <v>492</v>
      </c>
    </row>
    <row r="211" spans="1:35" s="84" customFormat="1" ht="23.25" x14ac:dyDescent="0.25">
      <c r="A211" s="254" t="s">
        <v>333</v>
      </c>
      <c r="B211" s="255"/>
      <c r="C211" s="255"/>
      <c r="D211" s="255"/>
      <c r="E211" s="255"/>
      <c r="F211" s="255"/>
      <c r="G211" s="255"/>
      <c r="H211" s="255"/>
      <c r="I211" s="256"/>
      <c r="J211" s="147">
        <v>95730.21</v>
      </c>
      <c r="K211" s="147">
        <v>56965.38</v>
      </c>
      <c r="L211" s="147">
        <v>33986.620000000003</v>
      </c>
      <c r="M211" s="147">
        <v>6251.77</v>
      </c>
      <c r="N211" s="147">
        <v>4778.21</v>
      </c>
      <c r="O211" s="148">
        <v>139.53</v>
      </c>
      <c r="P211" s="148">
        <v>15.34</v>
      </c>
      <c r="AH211" s="122"/>
      <c r="AI211" s="87" t="s">
        <v>333</v>
      </c>
    </row>
    <row r="212" spans="1:35" s="84" customFormat="1" ht="23.25" x14ac:dyDescent="0.25">
      <c r="A212" s="254" t="s">
        <v>493</v>
      </c>
      <c r="B212" s="255"/>
      <c r="C212" s="255"/>
      <c r="D212" s="255"/>
      <c r="E212" s="255"/>
      <c r="F212" s="255"/>
      <c r="G212" s="255"/>
      <c r="H212" s="255"/>
      <c r="I212" s="256"/>
      <c r="J212" s="147">
        <v>100325.26</v>
      </c>
      <c r="K212" s="147">
        <v>59699.72</v>
      </c>
      <c r="L212" s="147">
        <v>35617.980000000003</v>
      </c>
      <c r="M212" s="147">
        <v>6551.86</v>
      </c>
      <c r="N212" s="147">
        <v>5007.5600000000004</v>
      </c>
      <c r="O212" s="148">
        <v>146.22999999999999</v>
      </c>
      <c r="P212" s="148">
        <v>16.079999999999998</v>
      </c>
      <c r="AH212" s="122"/>
      <c r="AI212" s="87" t="s">
        <v>493</v>
      </c>
    </row>
    <row r="213" spans="1:35" s="84" customFormat="1" ht="15" x14ac:dyDescent="0.25">
      <c r="A213" s="254" t="s">
        <v>494</v>
      </c>
      <c r="B213" s="255"/>
      <c r="C213" s="255"/>
      <c r="D213" s="255"/>
      <c r="E213" s="255"/>
      <c r="F213" s="255"/>
      <c r="G213" s="255"/>
      <c r="H213" s="255"/>
      <c r="I213" s="256"/>
      <c r="J213" s="147">
        <v>64264.03</v>
      </c>
      <c r="K213" s="146"/>
      <c r="L213" s="146"/>
      <c r="M213" s="146"/>
      <c r="N213" s="146"/>
      <c r="O213" s="146"/>
      <c r="P213" s="146"/>
      <c r="AH213" s="122"/>
      <c r="AI213" s="87" t="s">
        <v>494</v>
      </c>
    </row>
    <row r="214" spans="1:35" s="84" customFormat="1" ht="15" x14ac:dyDescent="0.25">
      <c r="A214" s="254" t="s">
        <v>495</v>
      </c>
      <c r="B214" s="255"/>
      <c r="C214" s="255"/>
      <c r="D214" s="255"/>
      <c r="E214" s="255"/>
      <c r="F214" s="255"/>
      <c r="G214" s="255"/>
      <c r="H214" s="255"/>
      <c r="I214" s="256"/>
      <c r="J214" s="147">
        <v>33788.31</v>
      </c>
      <c r="K214" s="146"/>
      <c r="L214" s="146"/>
      <c r="M214" s="146"/>
      <c r="N214" s="146"/>
      <c r="O214" s="146"/>
      <c r="P214" s="146"/>
      <c r="AH214" s="122"/>
      <c r="AI214" s="87" t="s">
        <v>495</v>
      </c>
    </row>
    <row r="215" spans="1:35" s="84" customFormat="1" ht="15" x14ac:dyDescent="0.25">
      <c r="A215" s="254" t="s">
        <v>334</v>
      </c>
      <c r="B215" s="255"/>
      <c r="C215" s="255"/>
      <c r="D215" s="255"/>
      <c r="E215" s="255"/>
      <c r="F215" s="255"/>
      <c r="G215" s="255"/>
      <c r="H215" s="255"/>
      <c r="I215" s="256"/>
      <c r="J215" s="147">
        <v>198377.60000000001</v>
      </c>
      <c r="K215" s="146"/>
      <c r="L215" s="146"/>
      <c r="M215" s="146"/>
      <c r="N215" s="146"/>
      <c r="O215" s="148">
        <v>146.22999999999999</v>
      </c>
      <c r="P215" s="148">
        <v>16.079999999999998</v>
      </c>
      <c r="AH215" s="122"/>
      <c r="AI215" s="87" t="s">
        <v>334</v>
      </c>
    </row>
    <row r="216" spans="1:35" s="84" customFormat="1" ht="23.25" x14ac:dyDescent="0.25">
      <c r="A216" s="254" t="s">
        <v>339</v>
      </c>
      <c r="B216" s="255"/>
      <c r="C216" s="255"/>
      <c r="D216" s="255"/>
      <c r="E216" s="255"/>
      <c r="F216" s="255"/>
      <c r="G216" s="255"/>
      <c r="H216" s="255"/>
      <c r="I216" s="256"/>
      <c r="J216" s="146"/>
      <c r="K216" s="146"/>
      <c r="L216" s="146"/>
      <c r="M216" s="146"/>
      <c r="N216" s="146"/>
      <c r="O216" s="146"/>
      <c r="P216" s="146"/>
      <c r="AH216" s="122"/>
      <c r="AI216" s="87" t="s">
        <v>339</v>
      </c>
    </row>
    <row r="217" spans="1:35" s="84" customFormat="1" ht="15" x14ac:dyDescent="0.25">
      <c r="A217" s="254" t="s">
        <v>530</v>
      </c>
      <c r="B217" s="255"/>
      <c r="C217" s="255"/>
      <c r="D217" s="255"/>
      <c r="E217" s="255"/>
      <c r="F217" s="255"/>
      <c r="G217" s="255"/>
      <c r="H217" s="255"/>
      <c r="I217" s="256"/>
      <c r="J217" s="147">
        <v>43728.32</v>
      </c>
      <c r="K217" s="147">
        <v>43728.32</v>
      </c>
      <c r="L217" s="146"/>
      <c r="M217" s="146"/>
      <c r="N217" s="146"/>
      <c r="O217" s="152">
        <v>64</v>
      </c>
      <c r="P217" s="146"/>
      <c r="AH217" s="122"/>
      <c r="AI217" s="87" t="s">
        <v>530</v>
      </c>
    </row>
    <row r="218" spans="1:35" s="84" customFormat="1" ht="34.5" x14ac:dyDescent="0.25">
      <c r="A218" s="254" t="s">
        <v>332</v>
      </c>
      <c r="B218" s="255"/>
      <c r="C218" s="255"/>
      <c r="D218" s="255"/>
      <c r="E218" s="255"/>
      <c r="F218" s="255"/>
      <c r="G218" s="255"/>
      <c r="H218" s="255"/>
      <c r="I218" s="256"/>
      <c r="J218" s="147">
        <v>52473.98</v>
      </c>
      <c r="K218" s="147">
        <v>52473.98</v>
      </c>
      <c r="L218" s="146"/>
      <c r="M218" s="146"/>
      <c r="N218" s="146"/>
      <c r="O218" s="151">
        <v>76.8</v>
      </c>
      <c r="P218" s="146"/>
      <c r="AH218" s="122"/>
      <c r="AI218" s="87" t="s">
        <v>332</v>
      </c>
    </row>
    <row r="219" spans="1:35" s="84" customFormat="1" ht="23.25" x14ac:dyDescent="0.25">
      <c r="A219" s="254" t="s">
        <v>492</v>
      </c>
      <c r="B219" s="255"/>
      <c r="C219" s="255"/>
      <c r="D219" s="255"/>
      <c r="E219" s="255"/>
      <c r="F219" s="255"/>
      <c r="G219" s="255"/>
      <c r="H219" s="255"/>
      <c r="I219" s="256"/>
      <c r="J219" s="147">
        <v>55255.1</v>
      </c>
      <c r="K219" s="147">
        <v>55255.1</v>
      </c>
      <c r="L219" s="146"/>
      <c r="M219" s="146"/>
      <c r="N219" s="146"/>
      <c r="O219" s="148">
        <v>80.87</v>
      </c>
      <c r="P219" s="146"/>
      <c r="AH219" s="122"/>
      <c r="AI219" s="87" t="s">
        <v>492</v>
      </c>
    </row>
    <row r="220" spans="1:35" s="84" customFormat="1" ht="23.25" x14ac:dyDescent="0.25">
      <c r="A220" s="254" t="s">
        <v>333</v>
      </c>
      <c r="B220" s="255"/>
      <c r="C220" s="255"/>
      <c r="D220" s="255"/>
      <c r="E220" s="255"/>
      <c r="F220" s="255"/>
      <c r="G220" s="255"/>
      <c r="H220" s="255"/>
      <c r="I220" s="256"/>
      <c r="J220" s="147">
        <v>57907.34</v>
      </c>
      <c r="K220" s="147">
        <v>57907.34</v>
      </c>
      <c r="L220" s="146"/>
      <c r="M220" s="146"/>
      <c r="N220" s="146"/>
      <c r="O220" s="148">
        <v>84.75</v>
      </c>
      <c r="P220" s="146"/>
      <c r="AH220" s="122"/>
      <c r="AI220" s="87" t="s">
        <v>333</v>
      </c>
    </row>
    <row r="221" spans="1:35" s="84" customFormat="1" ht="23.25" x14ac:dyDescent="0.25">
      <c r="A221" s="254" t="s">
        <v>493</v>
      </c>
      <c r="B221" s="255"/>
      <c r="C221" s="255"/>
      <c r="D221" s="255"/>
      <c r="E221" s="255"/>
      <c r="F221" s="255"/>
      <c r="G221" s="255"/>
      <c r="H221" s="255"/>
      <c r="I221" s="256"/>
      <c r="J221" s="147">
        <v>60686.89</v>
      </c>
      <c r="K221" s="147">
        <v>60686.89</v>
      </c>
      <c r="L221" s="146"/>
      <c r="M221" s="146"/>
      <c r="N221" s="146"/>
      <c r="O221" s="148">
        <v>88.82</v>
      </c>
      <c r="P221" s="146"/>
      <c r="AH221" s="122"/>
      <c r="AI221" s="87" t="s">
        <v>493</v>
      </c>
    </row>
    <row r="222" spans="1:35" s="84" customFormat="1" ht="15" x14ac:dyDescent="0.25">
      <c r="A222" s="254" t="s">
        <v>335</v>
      </c>
      <c r="B222" s="255"/>
      <c r="C222" s="255"/>
      <c r="D222" s="255"/>
      <c r="E222" s="255"/>
      <c r="F222" s="255"/>
      <c r="G222" s="255"/>
      <c r="H222" s="255"/>
      <c r="I222" s="256"/>
      <c r="J222" s="147">
        <v>259064.49</v>
      </c>
      <c r="K222" s="146"/>
      <c r="L222" s="146"/>
      <c r="M222" s="146"/>
      <c r="N222" s="146"/>
      <c r="O222" s="148">
        <v>235.05</v>
      </c>
      <c r="P222" s="148">
        <v>16.079999999999998</v>
      </c>
      <c r="AH222" s="122"/>
      <c r="AI222" s="87" t="s">
        <v>335</v>
      </c>
    </row>
    <row r="223" spans="1:35" s="84" customFormat="1" ht="15" x14ac:dyDescent="0.25">
      <c r="A223" s="254" t="s">
        <v>522</v>
      </c>
      <c r="B223" s="255"/>
      <c r="C223" s="255"/>
      <c r="D223" s="255"/>
      <c r="E223" s="255"/>
      <c r="F223" s="255"/>
      <c r="G223" s="255"/>
      <c r="H223" s="255"/>
      <c r="I223" s="256"/>
      <c r="J223" s="146"/>
      <c r="K223" s="146"/>
      <c r="L223" s="146"/>
      <c r="M223" s="146"/>
      <c r="N223" s="146"/>
      <c r="O223" s="146"/>
      <c r="P223" s="146"/>
      <c r="AH223" s="122"/>
      <c r="AI223" s="87" t="s">
        <v>522</v>
      </c>
    </row>
    <row r="224" spans="1:35" s="84" customFormat="1" ht="15" x14ac:dyDescent="0.25">
      <c r="A224" s="254" t="s">
        <v>523</v>
      </c>
      <c r="B224" s="255"/>
      <c r="C224" s="255"/>
      <c r="D224" s="255"/>
      <c r="E224" s="255"/>
      <c r="F224" s="255"/>
      <c r="G224" s="255"/>
      <c r="H224" s="255"/>
      <c r="I224" s="256"/>
      <c r="J224" s="146"/>
      <c r="K224" s="146"/>
      <c r="L224" s="146"/>
      <c r="M224" s="146"/>
      <c r="N224" s="146"/>
      <c r="O224" s="146"/>
      <c r="P224" s="146"/>
      <c r="AH224" s="122"/>
      <c r="AI224" s="87" t="s">
        <v>523</v>
      </c>
    </row>
    <row r="225" spans="1:36" s="84" customFormat="1" ht="15" x14ac:dyDescent="0.25">
      <c r="A225" s="254" t="s">
        <v>524</v>
      </c>
      <c r="B225" s="255"/>
      <c r="C225" s="255"/>
      <c r="D225" s="255"/>
      <c r="E225" s="255"/>
      <c r="F225" s="255"/>
      <c r="G225" s="255"/>
      <c r="H225" s="255"/>
      <c r="I225" s="256"/>
      <c r="J225" s="147">
        <v>620214</v>
      </c>
      <c r="K225" s="146"/>
      <c r="L225" s="146"/>
      <c r="M225" s="146"/>
      <c r="N225" s="146"/>
      <c r="O225" s="146"/>
      <c r="P225" s="146"/>
      <c r="AH225" s="122"/>
      <c r="AI225" s="87" t="s">
        <v>524</v>
      </c>
    </row>
    <row r="226" spans="1:36" s="84" customFormat="1" ht="23.25" x14ac:dyDescent="0.25">
      <c r="A226" s="254" t="s">
        <v>492</v>
      </c>
      <c r="B226" s="255"/>
      <c r="C226" s="255"/>
      <c r="D226" s="255"/>
      <c r="E226" s="255"/>
      <c r="F226" s="255"/>
      <c r="G226" s="255"/>
      <c r="H226" s="255"/>
      <c r="I226" s="256"/>
      <c r="J226" s="147">
        <v>653085.34</v>
      </c>
      <c r="K226" s="146"/>
      <c r="L226" s="146"/>
      <c r="M226" s="146"/>
      <c r="N226" s="146"/>
      <c r="O226" s="146"/>
      <c r="P226" s="146"/>
      <c r="AH226" s="122"/>
      <c r="AI226" s="87" t="s">
        <v>492</v>
      </c>
    </row>
    <row r="227" spans="1:36" s="84" customFormat="1" ht="23.25" x14ac:dyDescent="0.25">
      <c r="A227" s="254" t="s">
        <v>333</v>
      </c>
      <c r="B227" s="255"/>
      <c r="C227" s="255"/>
      <c r="D227" s="255"/>
      <c r="E227" s="255"/>
      <c r="F227" s="255"/>
      <c r="G227" s="255"/>
      <c r="H227" s="255"/>
      <c r="I227" s="256"/>
      <c r="J227" s="147">
        <v>684433.44</v>
      </c>
      <c r="K227" s="146"/>
      <c r="L227" s="146"/>
      <c r="M227" s="146"/>
      <c r="N227" s="146"/>
      <c r="O227" s="146"/>
      <c r="P227" s="146"/>
      <c r="AH227" s="122"/>
      <c r="AI227" s="87" t="s">
        <v>333</v>
      </c>
    </row>
    <row r="228" spans="1:36" s="84" customFormat="1" ht="23.25" x14ac:dyDescent="0.25">
      <c r="A228" s="254" t="s">
        <v>493</v>
      </c>
      <c r="B228" s="255"/>
      <c r="C228" s="255"/>
      <c r="D228" s="255"/>
      <c r="E228" s="255"/>
      <c r="F228" s="255"/>
      <c r="G228" s="255"/>
      <c r="H228" s="255"/>
      <c r="I228" s="256"/>
      <c r="J228" s="147">
        <v>717286.25</v>
      </c>
      <c r="K228" s="146"/>
      <c r="L228" s="146"/>
      <c r="M228" s="146"/>
      <c r="N228" s="146"/>
      <c r="O228" s="146"/>
      <c r="P228" s="146"/>
      <c r="AH228" s="122"/>
      <c r="AI228" s="87" t="s">
        <v>493</v>
      </c>
    </row>
    <row r="229" spans="1:36" s="84" customFormat="1" ht="15" x14ac:dyDescent="0.25">
      <c r="A229" s="254" t="s">
        <v>335</v>
      </c>
      <c r="B229" s="255"/>
      <c r="C229" s="255"/>
      <c r="D229" s="255"/>
      <c r="E229" s="255"/>
      <c r="F229" s="255"/>
      <c r="G229" s="255"/>
      <c r="H229" s="255"/>
      <c r="I229" s="256"/>
      <c r="J229" s="147">
        <v>717286.25</v>
      </c>
      <c r="K229" s="146"/>
      <c r="L229" s="146"/>
      <c r="M229" s="146"/>
      <c r="N229" s="146"/>
      <c r="O229" s="146"/>
      <c r="P229" s="146"/>
      <c r="AH229" s="122"/>
      <c r="AI229" s="87" t="s">
        <v>335</v>
      </c>
    </row>
    <row r="230" spans="1:36" s="84" customFormat="1" ht="15" x14ac:dyDescent="0.25">
      <c r="A230" s="254" t="s">
        <v>310</v>
      </c>
      <c r="B230" s="255"/>
      <c r="C230" s="255"/>
      <c r="D230" s="255"/>
      <c r="E230" s="255"/>
      <c r="F230" s="255"/>
      <c r="G230" s="255"/>
      <c r="H230" s="255"/>
      <c r="I230" s="256"/>
      <c r="J230" s="147">
        <v>1030909.3</v>
      </c>
      <c r="K230" s="146"/>
      <c r="L230" s="146"/>
      <c r="M230" s="146"/>
      <c r="N230" s="146"/>
      <c r="O230" s="148">
        <v>235.05</v>
      </c>
      <c r="P230" s="148">
        <v>16.079999999999998</v>
      </c>
      <c r="AH230" s="122"/>
      <c r="AI230" s="87" t="s">
        <v>310</v>
      </c>
    </row>
    <row r="231" spans="1:36" s="84" customFormat="1" ht="15" x14ac:dyDescent="0.25">
      <c r="A231" s="254" t="s">
        <v>311</v>
      </c>
      <c r="B231" s="255"/>
      <c r="C231" s="255"/>
      <c r="D231" s="255"/>
      <c r="E231" s="255"/>
      <c r="F231" s="255"/>
      <c r="G231" s="255"/>
      <c r="H231" s="255"/>
      <c r="I231" s="256"/>
      <c r="J231" s="146"/>
      <c r="K231" s="146"/>
      <c r="L231" s="146"/>
      <c r="M231" s="146"/>
      <c r="N231" s="146"/>
      <c r="O231" s="146"/>
      <c r="P231" s="146"/>
      <c r="AH231" s="122"/>
      <c r="AI231" s="87" t="s">
        <v>311</v>
      </c>
    </row>
    <row r="232" spans="1:36" s="84" customFormat="1" ht="15" x14ac:dyDescent="0.25">
      <c r="A232" s="254" t="s">
        <v>312</v>
      </c>
      <c r="B232" s="255"/>
      <c r="C232" s="255"/>
      <c r="D232" s="255"/>
      <c r="E232" s="255"/>
      <c r="F232" s="255"/>
      <c r="G232" s="255"/>
      <c r="H232" s="255"/>
      <c r="I232" s="256"/>
      <c r="J232" s="147">
        <v>59566.12</v>
      </c>
      <c r="K232" s="146"/>
      <c r="L232" s="146"/>
      <c r="M232" s="146"/>
      <c r="N232" s="146"/>
      <c r="O232" s="146"/>
      <c r="P232" s="146"/>
      <c r="AH232" s="122"/>
      <c r="AI232" s="87" t="s">
        <v>312</v>
      </c>
    </row>
    <row r="233" spans="1:36" s="84" customFormat="1" ht="15" x14ac:dyDescent="0.25">
      <c r="A233" s="254" t="s">
        <v>313</v>
      </c>
      <c r="B233" s="255"/>
      <c r="C233" s="255"/>
      <c r="D233" s="255"/>
      <c r="E233" s="255"/>
      <c r="F233" s="255"/>
      <c r="G233" s="255"/>
      <c r="H233" s="255"/>
      <c r="I233" s="256"/>
      <c r="J233" s="147">
        <v>35617.980000000003</v>
      </c>
      <c r="K233" s="146"/>
      <c r="L233" s="146"/>
      <c r="M233" s="146"/>
      <c r="N233" s="146"/>
      <c r="O233" s="146"/>
      <c r="P233" s="146"/>
      <c r="AH233" s="122"/>
      <c r="AI233" s="87" t="s">
        <v>313</v>
      </c>
    </row>
    <row r="234" spans="1:36" s="84" customFormat="1" ht="15" x14ac:dyDescent="0.25">
      <c r="A234" s="254" t="s">
        <v>314</v>
      </c>
      <c r="B234" s="255"/>
      <c r="C234" s="255"/>
      <c r="D234" s="255"/>
      <c r="E234" s="255"/>
      <c r="F234" s="255"/>
      <c r="G234" s="255"/>
      <c r="H234" s="255"/>
      <c r="I234" s="256"/>
      <c r="J234" s="147">
        <v>126938.47</v>
      </c>
      <c r="K234" s="146"/>
      <c r="L234" s="146"/>
      <c r="M234" s="146"/>
      <c r="N234" s="146"/>
      <c r="O234" s="146"/>
      <c r="P234" s="146"/>
      <c r="AH234" s="122"/>
      <c r="AI234" s="87" t="s">
        <v>314</v>
      </c>
    </row>
    <row r="235" spans="1:36" s="84" customFormat="1" ht="15" x14ac:dyDescent="0.25">
      <c r="A235" s="254" t="s">
        <v>525</v>
      </c>
      <c r="B235" s="255"/>
      <c r="C235" s="255"/>
      <c r="D235" s="255"/>
      <c r="E235" s="255"/>
      <c r="F235" s="255"/>
      <c r="G235" s="255"/>
      <c r="H235" s="255"/>
      <c r="I235" s="256"/>
      <c r="J235" s="147">
        <v>717286.25</v>
      </c>
      <c r="K235" s="146"/>
      <c r="L235" s="146"/>
      <c r="M235" s="146"/>
      <c r="N235" s="146"/>
      <c r="O235" s="146"/>
      <c r="P235" s="146"/>
      <c r="AH235" s="122"/>
      <c r="AI235" s="87" t="s">
        <v>525</v>
      </c>
    </row>
    <row r="236" spans="1:36" s="84" customFormat="1" ht="15" x14ac:dyDescent="0.25">
      <c r="A236" s="254" t="s">
        <v>315</v>
      </c>
      <c r="B236" s="255"/>
      <c r="C236" s="255"/>
      <c r="D236" s="255"/>
      <c r="E236" s="255"/>
      <c r="F236" s="255"/>
      <c r="G236" s="255"/>
      <c r="H236" s="255"/>
      <c r="I236" s="256"/>
      <c r="J236" s="147">
        <v>64264.03</v>
      </c>
      <c r="K236" s="146"/>
      <c r="L236" s="146"/>
      <c r="M236" s="146"/>
      <c r="N236" s="146"/>
      <c r="O236" s="146"/>
      <c r="P236" s="146"/>
      <c r="AH236" s="122"/>
      <c r="AI236" s="87" t="s">
        <v>315</v>
      </c>
    </row>
    <row r="237" spans="1:36" s="84" customFormat="1" ht="15" x14ac:dyDescent="0.25">
      <c r="A237" s="254" t="s">
        <v>316</v>
      </c>
      <c r="B237" s="255"/>
      <c r="C237" s="255"/>
      <c r="D237" s="255"/>
      <c r="E237" s="255"/>
      <c r="F237" s="255"/>
      <c r="G237" s="255"/>
      <c r="H237" s="255"/>
      <c r="I237" s="256"/>
      <c r="J237" s="147">
        <v>33788.31</v>
      </c>
      <c r="K237" s="146"/>
      <c r="L237" s="146"/>
      <c r="M237" s="146"/>
      <c r="N237" s="146"/>
      <c r="O237" s="146"/>
      <c r="P237" s="146"/>
      <c r="AH237" s="122"/>
      <c r="AI237" s="87" t="s">
        <v>316</v>
      </c>
    </row>
    <row r="238" spans="1:36" s="84" customFormat="1" ht="15" x14ac:dyDescent="0.25">
      <c r="A238" s="257" t="s">
        <v>323</v>
      </c>
      <c r="B238" s="258"/>
      <c r="C238" s="258"/>
      <c r="D238" s="258"/>
      <c r="E238" s="258"/>
      <c r="F238" s="258"/>
      <c r="G238" s="258"/>
      <c r="H238" s="258"/>
      <c r="I238" s="259"/>
      <c r="J238" s="118">
        <v>1030909.3</v>
      </c>
      <c r="K238" s="120"/>
      <c r="L238" s="120"/>
      <c r="M238" s="120"/>
      <c r="N238" s="120"/>
      <c r="O238" s="119">
        <v>235.05</v>
      </c>
      <c r="P238" s="119">
        <v>16.079999999999998</v>
      </c>
      <c r="AH238" s="122"/>
      <c r="AJ238" s="122" t="s">
        <v>323</v>
      </c>
    </row>
    <row r="239" spans="1:36" s="84" customFormat="1" ht="3" customHeight="1" x14ac:dyDescent="0.25">
      <c r="A239" s="153"/>
      <c r="B239" s="153"/>
      <c r="C239" s="153"/>
      <c r="D239" s="153"/>
      <c r="E239" s="153"/>
      <c r="F239" s="153"/>
      <c r="G239" s="153"/>
      <c r="H239" s="153"/>
      <c r="I239" s="153"/>
      <c r="J239" s="153"/>
      <c r="K239" s="153"/>
      <c r="L239" s="154"/>
      <c r="M239" s="154"/>
      <c r="N239" s="154"/>
      <c r="O239" s="155"/>
      <c r="P239" s="155"/>
    </row>
    <row r="240" spans="1:36" s="84" customFormat="1" ht="53.25" customHeight="1" x14ac:dyDescent="0.25">
      <c r="A240" s="82"/>
      <c r="B240" s="82"/>
      <c r="C240" s="82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</row>
    <row r="241" spans="1:37" s="99" customFormat="1" ht="12.75" customHeight="1" x14ac:dyDescent="0.25">
      <c r="A241" s="250" t="s">
        <v>531</v>
      </c>
      <c r="B241" s="250"/>
      <c r="C241" s="250"/>
      <c r="D241" s="250"/>
      <c r="E241" s="250"/>
      <c r="F241" s="250"/>
      <c r="G241" s="250"/>
      <c r="H241" s="250"/>
      <c r="I241" s="250"/>
      <c r="J241" s="250"/>
      <c r="K241" s="250"/>
      <c r="L241" s="250"/>
      <c r="M241" s="250"/>
      <c r="N241" s="250"/>
      <c r="O241" s="250"/>
      <c r="P241" s="250"/>
      <c r="Q241" s="156"/>
      <c r="R241" s="84"/>
      <c r="S241" s="84"/>
      <c r="T241" s="98"/>
      <c r="U241" s="98"/>
      <c r="V241" s="98"/>
      <c r="W241" s="98"/>
      <c r="X241" s="98"/>
      <c r="Y241" s="98"/>
      <c r="Z241" s="98"/>
      <c r="AA241" s="98"/>
      <c r="AB241" s="98"/>
      <c r="AC241" s="98"/>
      <c r="AD241" s="98"/>
      <c r="AE241" s="98"/>
      <c r="AF241" s="98"/>
      <c r="AG241" s="98"/>
      <c r="AH241" s="98"/>
      <c r="AI241" s="98"/>
      <c r="AJ241" s="98"/>
      <c r="AK241" s="98"/>
    </row>
    <row r="242" spans="1:37" s="99" customFormat="1" ht="12.75" customHeight="1" x14ac:dyDescent="0.25">
      <c r="A242" s="251" t="s">
        <v>532</v>
      </c>
      <c r="B242" s="251"/>
      <c r="C242" s="251"/>
      <c r="D242" s="251"/>
      <c r="E242" s="251"/>
      <c r="F242" s="251"/>
      <c r="G242" s="251"/>
      <c r="H242" s="251"/>
      <c r="I242" s="251"/>
      <c r="J242" s="251"/>
      <c r="K242" s="251"/>
      <c r="L242" s="251"/>
      <c r="M242" s="251"/>
      <c r="N242" s="251"/>
      <c r="O242" s="251"/>
      <c r="P242" s="251"/>
      <c r="Q242" s="157"/>
      <c r="R242" s="84"/>
      <c r="S242" s="84"/>
      <c r="T242" s="98"/>
      <c r="U242" s="98"/>
      <c r="V242" s="98"/>
      <c r="W242" s="98"/>
      <c r="X242" s="98"/>
      <c r="Y242" s="98"/>
      <c r="Z242" s="98"/>
      <c r="AA242" s="98"/>
      <c r="AB242" s="98"/>
      <c r="AC242" s="98"/>
      <c r="AD242" s="98"/>
      <c r="AE242" s="98"/>
      <c r="AF242" s="98"/>
      <c r="AG242" s="98"/>
      <c r="AH242" s="98"/>
      <c r="AI242" s="98"/>
      <c r="AJ242" s="98"/>
      <c r="AK242" s="98"/>
    </row>
    <row r="243" spans="1:37" s="99" customFormat="1" ht="13.5" customHeight="1" x14ac:dyDescent="0.25">
      <c r="A243" s="96"/>
      <c r="B243" s="96"/>
      <c r="C243" s="96"/>
      <c r="D243" s="96"/>
      <c r="E243" s="96"/>
      <c r="F243" s="96"/>
      <c r="G243" s="96"/>
      <c r="H243" s="158"/>
      <c r="I243" s="92"/>
      <c r="J243" s="92"/>
      <c r="K243" s="92"/>
      <c r="L243" s="96"/>
      <c r="M243" s="96"/>
      <c r="N243" s="96"/>
      <c r="O243" s="96"/>
      <c r="P243" s="96"/>
      <c r="Q243" s="84"/>
      <c r="R243" s="84"/>
      <c r="S243" s="84"/>
      <c r="T243" s="98"/>
      <c r="U243" s="98"/>
      <c r="V243" s="98"/>
      <c r="W243" s="98"/>
      <c r="X243" s="98"/>
      <c r="Y243" s="98"/>
      <c r="Z243" s="98"/>
      <c r="AA243" s="98"/>
      <c r="AB243" s="98"/>
      <c r="AC243" s="98"/>
      <c r="AD243" s="98"/>
      <c r="AE243" s="98"/>
      <c r="AF243" s="98"/>
      <c r="AG243" s="98"/>
      <c r="AH243" s="98"/>
      <c r="AI243" s="98"/>
      <c r="AJ243" s="98"/>
      <c r="AK243" s="98"/>
    </row>
    <row r="244" spans="1:37" s="99" customFormat="1" ht="12.75" customHeight="1" x14ac:dyDescent="0.25">
      <c r="A244" s="250" t="s">
        <v>533</v>
      </c>
      <c r="B244" s="250"/>
      <c r="C244" s="250"/>
      <c r="D244" s="250"/>
      <c r="E244" s="250"/>
      <c r="F244" s="250"/>
      <c r="G244" s="250"/>
      <c r="H244" s="250"/>
      <c r="I244" s="250"/>
      <c r="J244" s="250"/>
      <c r="K244" s="250"/>
      <c r="L244" s="250"/>
      <c r="M244" s="250"/>
      <c r="N244" s="250"/>
      <c r="O244" s="250"/>
      <c r="P244" s="250"/>
      <c r="Q244" s="156"/>
      <c r="R244" s="84"/>
      <c r="S244" s="84"/>
      <c r="T244" s="98"/>
      <c r="U244" s="98"/>
      <c r="V244" s="98"/>
      <c r="W244" s="98"/>
      <c r="X244" s="98"/>
      <c r="Y244" s="98"/>
      <c r="Z244" s="98"/>
      <c r="AA244" s="98"/>
      <c r="AB244" s="98"/>
      <c r="AC244" s="98"/>
      <c r="AD244" s="98"/>
      <c r="AE244" s="98"/>
      <c r="AF244" s="98"/>
      <c r="AG244" s="98"/>
      <c r="AH244" s="98"/>
      <c r="AI244" s="98"/>
      <c r="AJ244" s="98"/>
      <c r="AK244" s="98"/>
    </row>
    <row r="245" spans="1:37" s="99" customFormat="1" ht="12.75" customHeight="1" x14ac:dyDescent="0.25">
      <c r="A245" s="251" t="s">
        <v>532</v>
      </c>
      <c r="B245" s="251"/>
      <c r="C245" s="251"/>
      <c r="D245" s="251"/>
      <c r="E245" s="251"/>
      <c r="F245" s="251"/>
      <c r="G245" s="251"/>
      <c r="H245" s="251"/>
      <c r="I245" s="251"/>
      <c r="J245" s="251"/>
      <c r="K245" s="251"/>
      <c r="L245" s="251"/>
      <c r="M245" s="251"/>
      <c r="N245" s="251"/>
      <c r="O245" s="251"/>
      <c r="P245" s="251"/>
      <c r="Q245" s="157"/>
      <c r="R245" s="84"/>
      <c r="S245" s="84"/>
      <c r="T245" s="98"/>
      <c r="U245" s="98"/>
      <c r="V245" s="98"/>
      <c r="W245" s="98"/>
      <c r="X245" s="98"/>
      <c r="Y245" s="98"/>
      <c r="Z245" s="98"/>
      <c r="AA245" s="98"/>
      <c r="AB245" s="98"/>
      <c r="AC245" s="98"/>
      <c r="AD245" s="98"/>
      <c r="AE245" s="98"/>
      <c r="AF245" s="98"/>
      <c r="AG245" s="98"/>
      <c r="AH245" s="98"/>
      <c r="AI245" s="98"/>
      <c r="AJ245" s="98"/>
      <c r="AK245" s="98"/>
    </row>
    <row r="246" spans="1:37" s="99" customFormat="1" ht="13.5" customHeight="1" x14ac:dyDescent="0.25">
      <c r="A246" s="96"/>
      <c r="B246" s="96"/>
      <c r="C246" s="96"/>
      <c r="D246" s="96"/>
      <c r="E246" s="96"/>
      <c r="F246" s="96"/>
      <c r="G246" s="96"/>
      <c r="H246" s="158"/>
      <c r="I246" s="92"/>
      <c r="J246" s="92"/>
      <c r="K246" s="92"/>
      <c r="L246" s="96"/>
      <c r="M246" s="96"/>
      <c r="N246" s="96"/>
      <c r="O246" s="96"/>
      <c r="P246" s="96"/>
      <c r="Q246" s="84"/>
      <c r="R246" s="84"/>
      <c r="S246" s="84"/>
      <c r="T246" s="98"/>
      <c r="U246" s="98"/>
      <c r="V246" s="98"/>
      <c r="W246" s="98"/>
      <c r="X246" s="98"/>
      <c r="Y246" s="98"/>
      <c r="Z246" s="98"/>
      <c r="AA246" s="98"/>
      <c r="AB246" s="98"/>
      <c r="AC246" s="98"/>
      <c r="AD246" s="98"/>
      <c r="AE246" s="98"/>
      <c r="AF246" s="98"/>
      <c r="AG246" s="98"/>
      <c r="AH246" s="98"/>
      <c r="AI246" s="98"/>
      <c r="AJ246" s="98"/>
      <c r="AK246" s="98"/>
    </row>
    <row r="247" spans="1:37" s="99" customFormat="1" ht="12.75" customHeight="1" x14ac:dyDescent="0.25">
      <c r="A247" s="250" t="s">
        <v>534</v>
      </c>
      <c r="B247" s="250"/>
      <c r="C247" s="250"/>
      <c r="D247" s="250"/>
      <c r="E247" s="250"/>
      <c r="F247" s="250"/>
      <c r="G247" s="250"/>
      <c r="H247" s="250"/>
      <c r="I247" s="250"/>
      <c r="J247" s="250"/>
      <c r="K247" s="250"/>
      <c r="L247" s="250"/>
      <c r="M247" s="250"/>
      <c r="N247" s="250"/>
      <c r="O247" s="250"/>
      <c r="P247" s="250"/>
      <c r="Q247" s="156"/>
      <c r="R247" s="84"/>
      <c r="S247" s="84"/>
      <c r="T247" s="98"/>
      <c r="U247" s="98"/>
      <c r="V247" s="98"/>
      <c r="W247" s="98"/>
      <c r="X247" s="98"/>
      <c r="Y247" s="98"/>
      <c r="Z247" s="98"/>
      <c r="AA247" s="98"/>
      <c r="AB247" s="98"/>
      <c r="AC247" s="98"/>
      <c r="AD247" s="98"/>
      <c r="AE247" s="98"/>
      <c r="AF247" s="98"/>
      <c r="AG247" s="98"/>
      <c r="AH247" s="98"/>
      <c r="AI247" s="98"/>
      <c r="AJ247" s="98"/>
      <c r="AK247" s="98"/>
    </row>
    <row r="248" spans="1:37" s="99" customFormat="1" ht="12.75" customHeight="1" x14ac:dyDescent="0.25">
      <c r="A248" s="251" t="s">
        <v>532</v>
      </c>
      <c r="B248" s="251"/>
      <c r="C248" s="251"/>
      <c r="D248" s="251"/>
      <c r="E248" s="251"/>
      <c r="F248" s="251"/>
      <c r="G248" s="251"/>
      <c r="H248" s="251"/>
      <c r="I248" s="251"/>
      <c r="J248" s="251"/>
      <c r="K248" s="251"/>
      <c r="L248" s="251"/>
      <c r="M248" s="251"/>
      <c r="N248" s="251"/>
      <c r="O248" s="251"/>
      <c r="P248" s="251"/>
      <c r="Q248" s="157"/>
      <c r="R248" s="84"/>
      <c r="S248" s="84"/>
      <c r="T248" s="98"/>
      <c r="U248" s="98"/>
      <c r="V248" s="98"/>
      <c r="W248" s="98"/>
      <c r="X248" s="98"/>
      <c r="Y248" s="98"/>
      <c r="Z248" s="98"/>
      <c r="AA248" s="98"/>
      <c r="AB248" s="98"/>
      <c r="AC248" s="98"/>
      <c r="AD248" s="98"/>
      <c r="AE248" s="98"/>
      <c r="AF248" s="98"/>
      <c r="AG248" s="98"/>
      <c r="AH248" s="98"/>
      <c r="AI248" s="98"/>
      <c r="AJ248" s="98"/>
      <c r="AK248" s="98"/>
    </row>
    <row r="249" spans="1:37" s="99" customFormat="1" ht="13.5" customHeight="1" x14ac:dyDescent="0.25">
      <c r="A249" s="96"/>
      <c r="B249" s="96"/>
      <c r="C249" s="96"/>
      <c r="D249" s="96"/>
      <c r="E249" s="96"/>
      <c r="F249" s="96"/>
      <c r="G249" s="96"/>
      <c r="H249" s="158"/>
      <c r="I249" s="92"/>
      <c r="J249" s="92"/>
      <c r="K249" s="92"/>
      <c r="L249" s="96"/>
      <c r="M249" s="96"/>
      <c r="N249" s="96"/>
      <c r="O249" s="96"/>
      <c r="P249" s="96"/>
      <c r="Q249" s="84"/>
      <c r="R249" s="84"/>
      <c r="S249" s="84"/>
      <c r="T249" s="98"/>
      <c r="U249" s="98"/>
      <c r="V249" s="98"/>
      <c r="W249" s="98"/>
      <c r="X249" s="98"/>
      <c r="Y249" s="98"/>
      <c r="Z249" s="98"/>
      <c r="AA249" s="98"/>
      <c r="AB249" s="98"/>
      <c r="AC249" s="98"/>
      <c r="AD249" s="98"/>
      <c r="AE249" s="98"/>
      <c r="AF249" s="98"/>
      <c r="AG249" s="98"/>
      <c r="AH249" s="98"/>
      <c r="AI249" s="98"/>
      <c r="AJ249" s="98"/>
      <c r="AK249" s="98"/>
    </row>
    <row r="250" spans="1:37" s="99" customFormat="1" ht="12.75" customHeight="1" x14ac:dyDescent="0.25">
      <c r="A250" s="250" t="s">
        <v>535</v>
      </c>
      <c r="B250" s="250"/>
      <c r="C250" s="250"/>
      <c r="D250" s="250"/>
      <c r="E250" s="250"/>
      <c r="F250" s="250"/>
      <c r="G250" s="250"/>
      <c r="H250" s="250"/>
      <c r="I250" s="250"/>
      <c r="J250" s="250"/>
      <c r="K250" s="250"/>
      <c r="L250" s="250"/>
      <c r="M250" s="250"/>
      <c r="N250" s="250"/>
      <c r="O250" s="250"/>
      <c r="P250" s="250"/>
      <c r="Q250" s="156"/>
      <c r="R250" s="84"/>
      <c r="S250" s="84"/>
      <c r="T250" s="98"/>
      <c r="U250" s="98"/>
      <c r="V250" s="98"/>
      <c r="W250" s="98"/>
      <c r="X250" s="98"/>
      <c r="Y250" s="98"/>
      <c r="Z250" s="98"/>
      <c r="AA250" s="98"/>
      <c r="AB250" s="98"/>
      <c r="AC250" s="98"/>
      <c r="AD250" s="98"/>
      <c r="AE250" s="98"/>
      <c r="AF250" s="98"/>
      <c r="AG250" s="98"/>
      <c r="AH250" s="98"/>
      <c r="AI250" s="98"/>
      <c r="AJ250" s="98"/>
      <c r="AK250" s="98"/>
    </row>
    <row r="251" spans="1:37" s="99" customFormat="1" ht="12.75" customHeight="1" x14ac:dyDescent="0.25">
      <c r="A251" s="251" t="s">
        <v>532</v>
      </c>
      <c r="B251" s="251"/>
      <c r="C251" s="251"/>
      <c r="D251" s="251"/>
      <c r="E251" s="251"/>
      <c r="F251" s="251"/>
      <c r="G251" s="251"/>
      <c r="H251" s="251"/>
      <c r="I251" s="251"/>
      <c r="J251" s="251"/>
      <c r="K251" s="251"/>
      <c r="L251" s="251"/>
      <c r="M251" s="251"/>
      <c r="N251" s="251"/>
      <c r="O251" s="251"/>
      <c r="P251" s="251"/>
      <c r="Q251" s="157"/>
      <c r="R251" s="84"/>
      <c r="S251" s="84"/>
      <c r="T251" s="98"/>
      <c r="U251" s="98"/>
      <c r="V251" s="98"/>
      <c r="W251" s="98"/>
      <c r="X251" s="98"/>
      <c r="Y251" s="98"/>
      <c r="Z251" s="98"/>
      <c r="AA251" s="98"/>
      <c r="AB251" s="98"/>
      <c r="AC251" s="98"/>
      <c r="AD251" s="98"/>
      <c r="AE251" s="98"/>
      <c r="AF251" s="98"/>
      <c r="AG251" s="98"/>
      <c r="AH251" s="98"/>
      <c r="AI251" s="98"/>
      <c r="AJ251" s="98"/>
      <c r="AK251" s="98"/>
    </row>
    <row r="252" spans="1:37" s="99" customFormat="1" ht="13.5" customHeight="1" x14ac:dyDescent="0.25">
      <c r="A252" s="96"/>
      <c r="B252" s="96"/>
      <c r="C252" s="96"/>
      <c r="D252" s="96"/>
      <c r="E252" s="96"/>
      <c r="F252" s="96"/>
      <c r="G252" s="96"/>
      <c r="H252" s="158"/>
      <c r="I252" s="92"/>
      <c r="J252" s="92"/>
      <c r="K252" s="92"/>
      <c r="L252" s="96"/>
      <c r="M252" s="96"/>
      <c r="N252" s="96"/>
      <c r="O252" s="96"/>
      <c r="P252" s="96"/>
      <c r="Q252" s="84"/>
      <c r="R252" s="84"/>
      <c r="S252" s="84"/>
      <c r="T252" s="98"/>
      <c r="U252" s="98"/>
      <c r="V252" s="98"/>
      <c r="W252" s="98"/>
      <c r="X252" s="98"/>
      <c r="Y252" s="98"/>
      <c r="Z252" s="98"/>
      <c r="AA252" s="98"/>
      <c r="AB252" s="98"/>
      <c r="AC252" s="98"/>
      <c r="AD252" s="98"/>
      <c r="AE252" s="98"/>
      <c r="AF252" s="98"/>
      <c r="AG252" s="98"/>
      <c r="AH252" s="98"/>
      <c r="AI252" s="98"/>
      <c r="AJ252" s="98"/>
      <c r="AK252" s="98"/>
    </row>
    <row r="253" spans="1:37" s="99" customFormat="1" ht="12.75" customHeight="1" x14ac:dyDescent="0.25">
      <c r="A253" s="250" t="s">
        <v>536</v>
      </c>
      <c r="B253" s="250"/>
      <c r="C253" s="250"/>
      <c r="D253" s="250"/>
      <c r="E253" s="250"/>
      <c r="F253" s="250"/>
      <c r="G253" s="250"/>
      <c r="H253" s="250"/>
      <c r="I253" s="250"/>
      <c r="J253" s="250"/>
      <c r="K253" s="250"/>
      <c r="L253" s="250"/>
      <c r="M253" s="250"/>
      <c r="N253" s="250"/>
      <c r="O253" s="250"/>
      <c r="P253" s="250"/>
      <c r="Q253" s="156"/>
      <c r="R253" s="84"/>
      <c r="S253" s="84"/>
      <c r="T253" s="98"/>
      <c r="U253" s="98"/>
      <c r="V253" s="98"/>
      <c r="W253" s="98"/>
      <c r="X253" s="98"/>
      <c r="Y253" s="98"/>
      <c r="Z253" s="98"/>
      <c r="AA253" s="98"/>
      <c r="AB253" s="98"/>
      <c r="AC253" s="98"/>
      <c r="AD253" s="98"/>
      <c r="AE253" s="98"/>
      <c r="AF253" s="98"/>
      <c r="AG253" s="98"/>
      <c r="AH253" s="98"/>
      <c r="AI253" s="98"/>
      <c r="AJ253" s="98"/>
      <c r="AK253" s="98"/>
    </row>
    <row r="254" spans="1:37" s="99" customFormat="1" ht="12.75" customHeight="1" x14ac:dyDescent="0.25">
      <c r="A254" s="251" t="s">
        <v>532</v>
      </c>
      <c r="B254" s="251"/>
      <c r="C254" s="251"/>
      <c r="D254" s="251"/>
      <c r="E254" s="251"/>
      <c r="F254" s="251"/>
      <c r="G254" s="251"/>
      <c r="H254" s="251"/>
      <c r="I254" s="251"/>
      <c r="J254" s="251"/>
      <c r="K254" s="251"/>
      <c r="L254" s="251"/>
      <c r="M254" s="251"/>
      <c r="N254" s="251"/>
      <c r="O254" s="251"/>
      <c r="P254" s="251"/>
      <c r="Q254" s="157"/>
      <c r="R254" s="84"/>
      <c r="S254" s="84"/>
      <c r="T254" s="98"/>
      <c r="U254" s="98"/>
      <c r="V254" s="98"/>
      <c r="W254" s="98"/>
      <c r="X254" s="98"/>
      <c r="Y254" s="98"/>
      <c r="Z254" s="98"/>
      <c r="AA254" s="98"/>
      <c r="AB254" s="98"/>
      <c r="AC254" s="98"/>
      <c r="AD254" s="98"/>
      <c r="AE254" s="98"/>
      <c r="AF254" s="98"/>
      <c r="AG254" s="98"/>
      <c r="AH254" s="98"/>
      <c r="AI254" s="98"/>
      <c r="AJ254" s="98"/>
      <c r="AK254" s="98"/>
    </row>
    <row r="255" spans="1:37" s="99" customFormat="1" ht="13.5" customHeight="1" x14ac:dyDescent="0.25">
      <c r="A255" s="96"/>
      <c r="B255" s="96"/>
      <c r="C255" s="96"/>
      <c r="D255" s="96"/>
      <c r="E255" s="96"/>
      <c r="F255" s="96"/>
      <c r="G255" s="96"/>
      <c r="H255" s="158"/>
      <c r="I255" s="92"/>
      <c r="J255" s="92"/>
      <c r="K255" s="92"/>
      <c r="L255" s="96"/>
      <c r="M255" s="96"/>
      <c r="N255" s="96"/>
      <c r="O255" s="96"/>
      <c r="P255" s="96"/>
      <c r="Q255" s="84"/>
      <c r="R255" s="84"/>
      <c r="S255" s="84"/>
      <c r="T255" s="98"/>
      <c r="U255" s="98"/>
      <c r="V255" s="98"/>
      <c r="W255" s="98"/>
      <c r="X255" s="98"/>
      <c r="Y255" s="98"/>
      <c r="Z255" s="98"/>
      <c r="AA255" s="98"/>
      <c r="AB255" s="98"/>
      <c r="AC255" s="98"/>
      <c r="AD255" s="98"/>
      <c r="AE255" s="98"/>
      <c r="AF255" s="98"/>
      <c r="AG255" s="98"/>
      <c r="AH255" s="98"/>
      <c r="AI255" s="98"/>
      <c r="AJ255" s="98"/>
      <c r="AK255" s="98"/>
    </row>
    <row r="256" spans="1:37" s="99" customFormat="1" ht="12.75" customHeight="1" x14ac:dyDescent="0.25">
      <c r="A256" s="250" t="s">
        <v>537</v>
      </c>
      <c r="B256" s="250"/>
      <c r="C256" s="250"/>
      <c r="D256" s="250"/>
      <c r="E256" s="250"/>
      <c r="F256" s="250"/>
      <c r="G256" s="250"/>
      <c r="H256" s="250"/>
      <c r="I256" s="250"/>
      <c r="J256" s="250"/>
      <c r="K256" s="250"/>
      <c r="L256" s="250"/>
      <c r="M256" s="250"/>
      <c r="N256" s="250"/>
      <c r="O256" s="250"/>
      <c r="P256" s="250"/>
      <c r="Q256" s="156"/>
      <c r="R256" s="84"/>
      <c r="S256" s="84"/>
      <c r="T256" s="98"/>
      <c r="U256" s="98"/>
      <c r="V256" s="98"/>
      <c r="W256" s="98"/>
      <c r="X256" s="98"/>
      <c r="Y256" s="98"/>
      <c r="Z256" s="98"/>
      <c r="AA256" s="98"/>
      <c r="AB256" s="98"/>
      <c r="AC256" s="98"/>
      <c r="AD256" s="98"/>
      <c r="AE256" s="98"/>
      <c r="AF256" s="98"/>
      <c r="AG256" s="98"/>
      <c r="AH256" s="98"/>
      <c r="AI256" s="98"/>
      <c r="AJ256" s="98"/>
      <c r="AK256" s="98"/>
    </row>
    <row r="257" spans="1:37" s="99" customFormat="1" ht="12.75" customHeight="1" x14ac:dyDescent="0.25">
      <c r="A257" s="251" t="s">
        <v>532</v>
      </c>
      <c r="B257" s="251"/>
      <c r="C257" s="251"/>
      <c r="D257" s="251"/>
      <c r="E257" s="251"/>
      <c r="F257" s="251"/>
      <c r="G257" s="251"/>
      <c r="H257" s="251"/>
      <c r="I257" s="251"/>
      <c r="J257" s="251"/>
      <c r="K257" s="251"/>
      <c r="L257" s="251"/>
      <c r="M257" s="251"/>
      <c r="N257" s="251"/>
      <c r="O257" s="251"/>
      <c r="P257" s="251"/>
      <c r="Q257" s="157"/>
      <c r="R257" s="84"/>
      <c r="S257" s="84"/>
      <c r="T257" s="98"/>
      <c r="U257" s="98"/>
      <c r="V257" s="98"/>
      <c r="W257" s="98"/>
      <c r="X257" s="98"/>
      <c r="Y257" s="98"/>
      <c r="Z257" s="98"/>
      <c r="AA257" s="98"/>
      <c r="AB257" s="98"/>
      <c r="AC257" s="98"/>
      <c r="AD257" s="98"/>
      <c r="AE257" s="98"/>
      <c r="AF257" s="98"/>
      <c r="AG257" s="98"/>
      <c r="AH257" s="98"/>
      <c r="AI257" s="98"/>
      <c r="AJ257" s="98"/>
      <c r="AK257" s="98"/>
    </row>
    <row r="258" spans="1:37" s="99" customFormat="1" ht="13.5" customHeight="1" x14ac:dyDescent="0.25">
      <c r="A258" s="96"/>
      <c r="B258" s="96"/>
      <c r="C258" s="96"/>
      <c r="D258" s="96"/>
      <c r="E258" s="96"/>
      <c r="F258" s="96"/>
      <c r="G258" s="96"/>
      <c r="H258" s="158"/>
      <c r="I258" s="92"/>
      <c r="J258" s="92"/>
      <c r="K258" s="92"/>
      <c r="L258" s="96"/>
      <c r="M258" s="96"/>
      <c r="N258" s="96"/>
      <c r="O258" s="96"/>
      <c r="P258" s="96"/>
      <c r="Q258" s="84"/>
      <c r="R258" s="84"/>
      <c r="S258" s="84"/>
      <c r="T258" s="98"/>
      <c r="U258" s="98"/>
      <c r="V258" s="98"/>
      <c r="W258" s="98"/>
      <c r="X258" s="98"/>
      <c r="Y258" s="98"/>
      <c r="Z258" s="98"/>
      <c r="AA258" s="98"/>
      <c r="AB258" s="98"/>
      <c r="AC258" s="98"/>
      <c r="AD258" s="98"/>
      <c r="AE258" s="98"/>
      <c r="AF258" s="98"/>
      <c r="AG258" s="98"/>
      <c r="AH258" s="98"/>
      <c r="AI258" s="98"/>
      <c r="AJ258" s="98"/>
      <c r="AK258" s="98"/>
    </row>
    <row r="259" spans="1:37" s="99" customFormat="1" ht="12.75" customHeight="1" x14ac:dyDescent="0.25">
      <c r="A259" s="250" t="s">
        <v>538</v>
      </c>
      <c r="B259" s="250"/>
      <c r="C259" s="250"/>
      <c r="D259" s="250"/>
      <c r="E259" s="250"/>
      <c r="F259" s="250"/>
      <c r="G259" s="250"/>
      <c r="H259" s="250"/>
      <c r="I259" s="250"/>
      <c r="J259" s="250"/>
      <c r="K259" s="250"/>
      <c r="L259" s="250"/>
      <c r="M259" s="250"/>
      <c r="N259" s="250"/>
      <c r="O259" s="250"/>
      <c r="P259" s="250"/>
      <c r="Q259" s="156"/>
      <c r="R259" s="84"/>
      <c r="S259" s="84"/>
      <c r="T259" s="98"/>
      <c r="U259" s="98"/>
      <c r="V259" s="98"/>
      <c r="W259" s="98"/>
      <c r="X259" s="98"/>
      <c r="Y259" s="98"/>
      <c r="Z259" s="98"/>
      <c r="AA259" s="98"/>
      <c r="AB259" s="98"/>
      <c r="AC259" s="98"/>
      <c r="AD259" s="98"/>
      <c r="AE259" s="98"/>
      <c r="AF259" s="98"/>
      <c r="AG259" s="98"/>
      <c r="AH259" s="98"/>
      <c r="AI259" s="98"/>
      <c r="AJ259" s="98"/>
      <c r="AK259" s="98"/>
    </row>
    <row r="260" spans="1:37" s="99" customFormat="1" ht="12.75" customHeight="1" x14ac:dyDescent="0.25">
      <c r="A260" s="251" t="s">
        <v>532</v>
      </c>
      <c r="B260" s="251"/>
      <c r="C260" s="251"/>
      <c r="D260" s="251"/>
      <c r="E260" s="251"/>
      <c r="F260" s="251"/>
      <c r="G260" s="251"/>
      <c r="H260" s="251"/>
      <c r="I260" s="251"/>
      <c r="J260" s="251"/>
      <c r="K260" s="251"/>
      <c r="L260" s="251"/>
      <c r="M260" s="251"/>
      <c r="N260" s="251"/>
      <c r="O260" s="251"/>
      <c r="P260" s="251"/>
      <c r="Q260" s="157"/>
      <c r="R260" s="84"/>
      <c r="S260" s="84"/>
      <c r="T260" s="98"/>
      <c r="U260" s="98"/>
      <c r="V260" s="98"/>
      <c r="W260" s="98"/>
      <c r="X260" s="98"/>
      <c r="Y260" s="98"/>
      <c r="Z260" s="98"/>
      <c r="AA260" s="98"/>
      <c r="AB260" s="98"/>
      <c r="AC260" s="98"/>
      <c r="AD260" s="98"/>
      <c r="AE260" s="98"/>
      <c r="AF260" s="98"/>
      <c r="AG260" s="98"/>
      <c r="AH260" s="98"/>
      <c r="AI260" s="98"/>
      <c r="AJ260" s="98"/>
      <c r="AK260" s="98"/>
    </row>
    <row r="261" spans="1:37" s="99" customFormat="1" ht="13.5" customHeight="1" x14ac:dyDescent="0.25">
      <c r="A261" s="96"/>
      <c r="B261" s="96"/>
      <c r="C261" s="96"/>
      <c r="D261" s="96"/>
      <c r="E261" s="96"/>
      <c r="F261" s="96"/>
      <c r="G261" s="96"/>
      <c r="H261" s="158"/>
      <c r="I261" s="92"/>
      <c r="J261" s="92"/>
      <c r="K261" s="92"/>
      <c r="L261" s="96"/>
      <c r="M261" s="96"/>
      <c r="N261" s="96"/>
      <c r="O261" s="96"/>
      <c r="P261" s="96"/>
      <c r="Q261" s="84"/>
      <c r="R261" s="84"/>
      <c r="S261" s="84"/>
      <c r="T261" s="98"/>
      <c r="U261" s="98"/>
      <c r="V261" s="98"/>
      <c r="W261" s="98"/>
      <c r="X261" s="98"/>
      <c r="Y261" s="98"/>
      <c r="Z261" s="98"/>
      <c r="AA261" s="98"/>
      <c r="AB261" s="98"/>
      <c r="AC261" s="98"/>
      <c r="AD261" s="98"/>
      <c r="AE261" s="98"/>
      <c r="AF261" s="98"/>
      <c r="AG261" s="98"/>
      <c r="AH261" s="98"/>
      <c r="AI261" s="98"/>
      <c r="AJ261" s="98"/>
      <c r="AK261" s="98"/>
    </row>
    <row r="262" spans="1:37" s="84" customFormat="1" ht="15" x14ac:dyDescent="0.25">
      <c r="A262" s="82"/>
      <c r="B262" s="82"/>
      <c r="C262" s="82"/>
      <c r="D262" s="82"/>
      <c r="E262" s="82"/>
      <c r="F262" s="82"/>
      <c r="G262" s="82"/>
      <c r="H262" s="96"/>
      <c r="I262" s="252"/>
      <c r="J262" s="252"/>
      <c r="K262" s="252"/>
      <c r="L262" s="82"/>
      <c r="M262" s="82"/>
      <c r="N262" s="82"/>
      <c r="O262" s="82"/>
      <c r="P262" s="82"/>
    </row>
    <row r="263" spans="1:37" s="84" customFormat="1" ht="15" x14ac:dyDescent="0.25">
      <c r="A263" s="253"/>
      <c r="B263" s="253"/>
      <c r="C263" s="253"/>
      <c r="D263" s="253"/>
      <c r="E263" s="253"/>
      <c r="F263" s="253"/>
      <c r="G263" s="253"/>
      <c r="H263" s="253"/>
      <c r="I263" s="253"/>
      <c r="J263" s="253"/>
      <c r="K263" s="253"/>
      <c r="L263" s="253"/>
      <c r="M263" s="253"/>
      <c r="N263" s="253"/>
      <c r="O263" s="253"/>
      <c r="P263" s="253"/>
      <c r="Q263" s="87"/>
      <c r="R263" s="87"/>
      <c r="S263" s="87"/>
      <c r="AK263" s="87" t="s">
        <v>5</v>
      </c>
    </row>
    <row r="264" spans="1:37" s="84" customFormat="1" ht="15" x14ac:dyDescent="0.25">
      <c r="A264" s="82"/>
      <c r="B264" s="82"/>
      <c r="C264" s="82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  <c r="P264" s="82"/>
    </row>
    <row r="265" spans="1:37" s="84" customFormat="1" ht="15" x14ac:dyDescent="0.25">
      <c r="A265" s="82"/>
      <c r="B265" s="82"/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</row>
  </sheetData>
  <mergeCells count="244">
    <mergeCell ref="A8:P8"/>
    <mergeCell ref="A9:P9"/>
    <mergeCell ref="A11:P11"/>
    <mergeCell ref="A12:P12"/>
    <mergeCell ref="A13:P13"/>
    <mergeCell ref="A14:P14"/>
    <mergeCell ref="A2:C2"/>
    <mergeCell ref="M2:P2"/>
    <mergeCell ref="A3:D3"/>
    <mergeCell ref="L3:P3"/>
    <mergeCell ref="A4:D4"/>
    <mergeCell ref="L4:P4"/>
    <mergeCell ref="G26:G27"/>
    <mergeCell ref="H26:H27"/>
    <mergeCell ref="I26:I27"/>
    <mergeCell ref="J26:J27"/>
    <mergeCell ref="K26:N26"/>
    <mergeCell ref="C28:E28"/>
    <mergeCell ref="C15:G15"/>
    <mergeCell ref="B23:P23"/>
    <mergeCell ref="A25:A27"/>
    <mergeCell ref="B25:B27"/>
    <mergeCell ref="C25:E27"/>
    <mergeCell ref="F25:F27"/>
    <mergeCell ref="G25:H25"/>
    <mergeCell ref="I25:N25"/>
    <mergeCell ref="O25:O27"/>
    <mergeCell ref="P25:P27"/>
    <mergeCell ref="C35:E35"/>
    <mergeCell ref="C36:E36"/>
    <mergeCell ref="C37:E37"/>
    <mergeCell ref="C38:E38"/>
    <mergeCell ref="C39:E39"/>
    <mergeCell ref="C40:E40"/>
    <mergeCell ref="A29:P29"/>
    <mergeCell ref="C30:E30"/>
    <mergeCell ref="B31:E31"/>
    <mergeCell ref="C32:E32"/>
    <mergeCell ref="C33:E33"/>
    <mergeCell ref="C34:E34"/>
    <mergeCell ref="C49:E49"/>
    <mergeCell ref="C50:E50"/>
    <mergeCell ref="C51:E51"/>
    <mergeCell ref="C52:E52"/>
    <mergeCell ref="C53:E53"/>
    <mergeCell ref="C56:E56"/>
    <mergeCell ref="C41:E41"/>
    <mergeCell ref="C42:E42"/>
    <mergeCell ref="C43:E43"/>
    <mergeCell ref="C44:E44"/>
    <mergeCell ref="C47:E47"/>
    <mergeCell ref="B48:E48"/>
    <mergeCell ref="C63:E63"/>
    <mergeCell ref="C64:E64"/>
    <mergeCell ref="C67:E67"/>
    <mergeCell ref="B68:E68"/>
    <mergeCell ref="C69:E69"/>
    <mergeCell ref="C70:E70"/>
    <mergeCell ref="B57:E57"/>
    <mergeCell ref="C58:E58"/>
    <mergeCell ref="C59:E59"/>
    <mergeCell ref="C60:E60"/>
    <mergeCell ref="C61:E61"/>
    <mergeCell ref="C62:E62"/>
    <mergeCell ref="C77:E77"/>
    <mergeCell ref="C78:E78"/>
    <mergeCell ref="C79:E79"/>
    <mergeCell ref="C80:E80"/>
    <mergeCell ref="C81:E81"/>
    <mergeCell ref="C82:E82"/>
    <mergeCell ref="C71:E71"/>
    <mergeCell ref="B72:E72"/>
    <mergeCell ref="C73:E73"/>
    <mergeCell ref="C74:E74"/>
    <mergeCell ref="C75:E75"/>
    <mergeCell ref="C76:E76"/>
    <mergeCell ref="C91:E91"/>
    <mergeCell ref="C92:E92"/>
    <mergeCell ref="C93:E93"/>
    <mergeCell ref="C94:E94"/>
    <mergeCell ref="C95:E95"/>
    <mergeCell ref="C96:E96"/>
    <mergeCell ref="C85:E85"/>
    <mergeCell ref="B86:E86"/>
    <mergeCell ref="C87:E87"/>
    <mergeCell ref="C88:E88"/>
    <mergeCell ref="C89:E89"/>
    <mergeCell ref="C90:E90"/>
    <mergeCell ref="A105:I105"/>
    <mergeCell ref="A106:I106"/>
    <mergeCell ref="A107:I107"/>
    <mergeCell ref="A108:I108"/>
    <mergeCell ref="A109:I109"/>
    <mergeCell ref="A110:I110"/>
    <mergeCell ref="A99:I99"/>
    <mergeCell ref="A100:I100"/>
    <mergeCell ref="A101:I101"/>
    <mergeCell ref="A102:I102"/>
    <mergeCell ref="A103:I103"/>
    <mergeCell ref="A104:I104"/>
    <mergeCell ref="A117:I117"/>
    <mergeCell ref="A118:I118"/>
    <mergeCell ref="A119:I119"/>
    <mergeCell ref="A120:I120"/>
    <mergeCell ref="A121:I121"/>
    <mergeCell ref="A122:I122"/>
    <mergeCell ref="A111:I111"/>
    <mergeCell ref="A112:I112"/>
    <mergeCell ref="A113:I113"/>
    <mergeCell ref="A114:I114"/>
    <mergeCell ref="A115:I115"/>
    <mergeCell ref="A116:I116"/>
    <mergeCell ref="A129:I129"/>
    <mergeCell ref="A130:I130"/>
    <mergeCell ref="A131:I131"/>
    <mergeCell ref="A132:I132"/>
    <mergeCell ref="A133:I133"/>
    <mergeCell ref="A134:I134"/>
    <mergeCell ref="A123:I123"/>
    <mergeCell ref="A124:I124"/>
    <mergeCell ref="A125:I125"/>
    <mergeCell ref="A126:I126"/>
    <mergeCell ref="A127:I127"/>
    <mergeCell ref="A128:I128"/>
    <mergeCell ref="C141:E141"/>
    <mergeCell ref="B142:E142"/>
    <mergeCell ref="C143:E143"/>
    <mergeCell ref="B144:E144"/>
    <mergeCell ref="C145:E145"/>
    <mergeCell ref="B146:E146"/>
    <mergeCell ref="A135:I135"/>
    <mergeCell ref="A136:P136"/>
    <mergeCell ref="C137:E137"/>
    <mergeCell ref="B138:E138"/>
    <mergeCell ref="C139:E139"/>
    <mergeCell ref="B140:E140"/>
    <mergeCell ref="C153:E153"/>
    <mergeCell ref="B154:E154"/>
    <mergeCell ref="A155:I155"/>
    <mergeCell ref="A156:I156"/>
    <mergeCell ref="A157:I157"/>
    <mergeCell ref="A158:I158"/>
    <mergeCell ref="C147:E147"/>
    <mergeCell ref="B148:E148"/>
    <mergeCell ref="C149:E149"/>
    <mergeCell ref="B150:E150"/>
    <mergeCell ref="C151:E151"/>
    <mergeCell ref="B152:E152"/>
    <mergeCell ref="A165:I165"/>
    <mergeCell ref="A166:I166"/>
    <mergeCell ref="A167:I167"/>
    <mergeCell ref="A168:I168"/>
    <mergeCell ref="A169:I169"/>
    <mergeCell ref="A170:I170"/>
    <mergeCell ref="A159:I159"/>
    <mergeCell ref="A160:I160"/>
    <mergeCell ref="A161:I161"/>
    <mergeCell ref="A162:I162"/>
    <mergeCell ref="A163:I163"/>
    <mergeCell ref="A164:I164"/>
    <mergeCell ref="A177:I177"/>
    <mergeCell ref="A178:I178"/>
    <mergeCell ref="A179:I179"/>
    <mergeCell ref="A180:I180"/>
    <mergeCell ref="A181:I181"/>
    <mergeCell ref="A182:I182"/>
    <mergeCell ref="A171:I171"/>
    <mergeCell ref="A172:I172"/>
    <mergeCell ref="A173:I173"/>
    <mergeCell ref="A174:I174"/>
    <mergeCell ref="A175:I175"/>
    <mergeCell ref="A176:I176"/>
    <mergeCell ref="A189:I189"/>
    <mergeCell ref="A190:I190"/>
    <mergeCell ref="A191:I191"/>
    <mergeCell ref="A192:I192"/>
    <mergeCell ref="A193:I193"/>
    <mergeCell ref="A194:I194"/>
    <mergeCell ref="A183:I183"/>
    <mergeCell ref="A184:I184"/>
    <mergeCell ref="A185:I185"/>
    <mergeCell ref="A186:I186"/>
    <mergeCell ref="A187:I187"/>
    <mergeCell ref="A188:I188"/>
    <mergeCell ref="A201:I201"/>
    <mergeCell ref="A202:I202"/>
    <mergeCell ref="A203:I203"/>
    <mergeCell ref="A204:I204"/>
    <mergeCell ref="A205:I205"/>
    <mergeCell ref="A206:I206"/>
    <mergeCell ref="A195:I195"/>
    <mergeCell ref="A196:I196"/>
    <mergeCell ref="A197:I197"/>
    <mergeCell ref="A198:I198"/>
    <mergeCell ref="A199:I199"/>
    <mergeCell ref="A200:I200"/>
    <mergeCell ref="A213:I213"/>
    <mergeCell ref="A214:I214"/>
    <mergeCell ref="A215:I215"/>
    <mergeCell ref="A216:I216"/>
    <mergeCell ref="A217:I217"/>
    <mergeCell ref="A218:I218"/>
    <mergeCell ref="A207:I207"/>
    <mergeCell ref="A208:I208"/>
    <mergeCell ref="A209:I209"/>
    <mergeCell ref="A210:I210"/>
    <mergeCell ref="A211:I211"/>
    <mergeCell ref="A212:I212"/>
    <mergeCell ref="A225:I225"/>
    <mergeCell ref="A226:I226"/>
    <mergeCell ref="A227:I227"/>
    <mergeCell ref="A228:I228"/>
    <mergeCell ref="A229:I229"/>
    <mergeCell ref="A230:I230"/>
    <mergeCell ref="A219:I219"/>
    <mergeCell ref="A220:I220"/>
    <mergeCell ref="A221:I221"/>
    <mergeCell ref="A222:I222"/>
    <mergeCell ref="A223:I223"/>
    <mergeCell ref="A224:I224"/>
    <mergeCell ref="A237:I237"/>
    <mergeCell ref="A238:I238"/>
    <mergeCell ref="A241:P241"/>
    <mergeCell ref="A242:P242"/>
    <mergeCell ref="A244:P244"/>
    <mergeCell ref="A245:P245"/>
    <mergeCell ref="A231:I231"/>
    <mergeCell ref="A232:I232"/>
    <mergeCell ref="A233:I233"/>
    <mergeCell ref="A234:I234"/>
    <mergeCell ref="A235:I235"/>
    <mergeCell ref="A236:I236"/>
    <mergeCell ref="A256:P256"/>
    <mergeCell ref="A257:P257"/>
    <mergeCell ref="A259:P259"/>
    <mergeCell ref="A260:P260"/>
    <mergeCell ref="I262:K262"/>
    <mergeCell ref="A263:P263"/>
    <mergeCell ref="A247:P247"/>
    <mergeCell ref="A248:P248"/>
    <mergeCell ref="A250:P250"/>
    <mergeCell ref="A251:P251"/>
    <mergeCell ref="A253:P253"/>
    <mergeCell ref="A254:P25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78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196"/>
  <sheetViews>
    <sheetView view="pageBreakPreview" topLeftCell="A159" zoomScaleNormal="100" zoomScaleSheetLayoutView="100" workbookViewId="0">
      <selection activeCell="B24" sqref="B24:B26"/>
    </sheetView>
  </sheetViews>
  <sheetFormatPr defaultColWidth="8" defaultRowHeight="11.25" customHeight="1" x14ac:dyDescent="0.2"/>
  <cols>
    <col min="1" max="1" width="7.875" style="159" customWidth="1"/>
    <col min="2" max="2" width="17.625" style="159" customWidth="1"/>
    <col min="3" max="4" width="9.125" style="159" customWidth="1"/>
    <col min="5" max="5" width="11.625" style="159" customWidth="1"/>
    <col min="6" max="6" width="7.5" style="159" customWidth="1"/>
    <col min="7" max="7" width="8.25" style="159" customWidth="1"/>
    <col min="8" max="8" width="8.875" style="159" customWidth="1"/>
    <col min="9" max="9" width="10.375" style="159" customWidth="1"/>
    <col min="10" max="10" width="10.625" style="159" customWidth="1"/>
    <col min="11" max="14" width="9.375" style="159" customWidth="1"/>
    <col min="15" max="16" width="9.625" style="159" customWidth="1"/>
    <col min="17" max="19" width="7.625" style="159" customWidth="1"/>
    <col min="20" max="20" width="43.75" style="87" hidden="1" customWidth="1"/>
    <col min="21" max="21" width="47.375" style="87" hidden="1" customWidth="1"/>
    <col min="22" max="23" width="157.75" style="87" hidden="1" customWidth="1"/>
    <col min="24" max="24" width="45.625" style="87" hidden="1" customWidth="1"/>
    <col min="25" max="25" width="114" style="87" hidden="1" customWidth="1"/>
    <col min="26" max="26" width="157.75" style="87" hidden="1" customWidth="1"/>
    <col min="27" max="27" width="29.875" style="87" hidden="1" customWidth="1"/>
    <col min="28" max="28" width="47.5" style="87" hidden="1" customWidth="1"/>
    <col min="29" max="30" width="29.875" style="87" hidden="1" customWidth="1"/>
    <col min="31" max="36" width="90.375" style="87" hidden="1" customWidth="1"/>
    <col min="37" max="37" width="157.75" style="87" hidden="1" customWidth="1"/>
    <col min="38" max="16384" width="8" style="159"/>
  </cols>
  <sheetData>
    <row r="1" spans="1:24" s="84" customFormat="1" ht="15" x14ac:dyDescent="0.25">
      <c r="A1" s="82"/>
      <c r="B1" s="82"/>
      <c r="C1" s="82"/>
      <c r="D1" s="82"/>
      <c r="E1" s="82"/>
      <c r="F1" s="82"/>
      <c r="G1" s="82"/>
      <c r="H1" s="82"/>
      <c r="I1" s="82"/>
      <c r="J1" s="83"/>
      <c r="K1" s="82"/>
      <c r="L1" s="82"/>
      <c r="M1" s="82"/>
      <c r="N1" s="82"/>
      <c r="O1" s="82"/>
      <c r="P1" s="82"/>
    </row>
    <row r="2" spans="1:24" s="84" customFormat="1" ht="11.25" customHeight="1" x14ac:dyDescent="0.25">
      <c r="A2" s="278" t="s">
        <v>262</v>
      </c>
      <c r="B2" s="278"/>
      <c r="C2" s="278"/>
      <c r="D2" s="85"/>
      <c r="E2" s="82"/>
      <c r="F2" s="82"/>
      <c r="G2" s="82"/>
      <c r="H2" s="85"/>
      <c r="I2" s="82"/>
      <c r="J2" s="82"/>
      <c r="K2" s="85"/>
      <c r="L2" s="82"/>
      <c r="M2" s="278" t="s">
        <v>263</v>
      </c>
      <c r="N2" s="278"/>
      <c r="O2" s="278"/>
      <c r="P2" s="278"/>
    </row>
    <row r="3" spans="1:24" s="84" customFormat="1" ht="11.25" customHeight="1" x14ac:dyDescent="0.25">
      <c r="A3" s="279"/>
      <c r="B3" s="279"/>
      <c r="C3" s="279"/>
      <c r="D3" s="279"/>
      <c r="E3" s="82"/>
      <c r="F3" s="82"/>
      <c r="G3" s="86"/>
      <c r="H3" s="86"/>
      <c r="I3" s="82"/>
      <c r="J3" s="86"/>
      <c r="K3" s="86"/>
      <c r="L3" s="280"/>
      <c r="M3" s="280"/>
      <c r="N3" s="280"/>
      <c r="O3" s="280"/>
      <c r="P3" s="280"/>
    </row>
    <row r="4" spans="1:24" s="84" customFormat="1" ht="15" x14ac:dyDescent="0.25">
      <c r="A4" s="281"/>
      <c r="B4" s="281"/>
      <c r="C4" s="281"/>
      <c r="D4" s="281"/>
      <c r="E4" s="82"/>
      <c r="F4" s="82"/>
      <c r="G4" s="86"/>
      <c r="H4" s="86"/>
      <c r="I4" s="82"/>
      <c r="J4" s="86"/>
      <c r="K4" s="86"/>
      <c r="L4" s="281"/>
      <c r="M4" s="281"/>
      <c r="N4" s="281"/>
      <c r="O4" s="281"/>
      <c r="P4" s="281"/>
      <c r="T4" s="87" t="s">
        <v>5</v>
      </c>
      <c r="U4" s="87" t="s">
        <v>5</v>
      </c>
    </row>
    <row r="5" spans="1:24" s="84" customFormat="1" ht="11.25" customHeight="1" x14ac:dyDescent="0.25">
      <c r="A5" s="88"/>
      <c r="B5" s="89"/>
      <c r="C5" s="90"/>
      <c r="D5" s="91"/>
      <c r="E5" s="82"/>
      <c r="F5" s="82"/>
      <c r="G5" s="82"/>
      <c r="H5" s="82"/>
      <c r="I5" s="82"/>
      <c r="J5" s="82"/>
      <c r="K5" s="82"/>
      <c r="L5" s="88"/>
      <c r="M5" s="88"/>
      <c r="N5" s="88"/>
      <c r="O5" s="88"/>
      <c r="P5" s="91"/>
    </row>
    <row r="6" spans="1:24" s="84" customFormat="1" ht="11.25" customHeight="1" x14ac:dyDescent="0.25">
      <c r="A6" s="82" t="s">
        <v>383</v>
      </c>
      <c r="B6" s="92"/>
      <c r="C6" s="92"/>
      <c r="D6" s="92"/>
      <c r="E6" s="82"/>
      <c r="F6" s="82"/>
      <c r="G6" s="82"/>
      <c r="H6" s="82"/>
      <c r="I6" s="82"/>
      <c r="J6" s="82"/>
      <c r="K6" s="82"/>
      <c r="L6" s="82"/>
      <c r="M6" s="82"/>
      <c r="N6" s="92"/>
      <c r="O6" s="92"/>
      <c r="P6" s="93" t="s">
        <v>383</v>
      </c>
    </row>
    <row r="7" spans="1:24" s="84" customFormat="1" ht="11.25" customHeight="1" x14ac:dyDescent="0.25">
      <c r="A7" s="82"/>
      <c r="B7" s="82"/>
      <c r="C7" s="82"/>
      <c r="D7" s="82"/>
      <c r="E7" s="82"/>
      <c r="F7" s="82"/>
      <c r="G7" s="82"/>
      <c r="H7" s="82"/>
      <c r="I7" s="82"/>
      <c r="J7" s="83"/>
      <c r="K7" s="82"/>
      <c r="L7" s="82"/>
      <c r="M7" s="82"/>
      <c r="N7" s="82"/>
      <c r="O7" s="82"/>
      <c r="P7" s="82"/>
    </row>
    <row r="8" spans="1:24" s="84" customFormat="1" ht="15" x14ac:dyDescent="0.25">
      <c r="A8" s="273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V8" s="94" t="s">
        <v>5</v>
      </c>
    </row>
    <row r="9" spans="1:24" s="84" customFormat="1" ht="15" x14ac:dyDescent="0.25">
      <c r="A9" s="274" t="s">
        <v>264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</row>
    <row r="10" spans="1:24" s="84" customFormat="1" ht="15" x14ac:dyDescent="0.25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</row>
    <row r="11" spans="1:24" s="84" customFormat="1" ht="28.5" customHeight="1" x14ac:dyDescent="0.25">
      <c r="A11" s="275" t="s">
        <v>539</v>
      </c>
      <c r="B11" s="275"/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</row>
    <row r="12" spans="1:24" s="84" customFormat="1" ht="21" customHeight="1" x14ac:dyDescent="0.25">
      <c r="A12" s="276" t="s">
        <v>265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</row>
    <row r="13" spans="1:24" s="84" customFormat="1" ht="15" x14ac:dyDescent="0.25">
      <c r="A13" s="277" t="s">
        <v>540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W13" s="94" t="s">
        <v>541</v>
      </c>
    </row>
    <row r="14" spans="1:24" s="84" customFormat="1" ht="15.75" customHeight="1" x14ac:dyDescent="0.25">
      <c r="A14" s="276" t="s">
        <v>179</v>
      </c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</row>
    <row r="15" spans="1:24" s="84" customFormat="1" ht="15" x14ac:dyDescent="0.25">
      <c r="A15" s="82"/>
      <c r="B15" s="96" t="s">
        <v>266</v>
      </c>
      <c r="C15" s="269"/>
      <c r="D15" s="269"/>
      <c r="E15" s="269"/>
      <c r="F15" s="269"/>
      <c r="G15" s="269"/>
      <c r="H15" s="97"/>
      <c r="I15" s="97"/>
      <c r="J15" s="97"/>
      <c r="K15" s="97"/>
      <c r="L15" s="97"/>
      <c r="M15" s="97"/>
      <c r="N15" s="97"/>
      <c r="O15" s="82"/>
      <c r="P15" s="82"/>
      <c r="X15" s="98" t="s">
        <v>5</v>
      </c>
    </row>
    <row r="16" spans="1:24" s="84" customFormat="1" ht="12.75" customHeight="1" x14ac:dyDescent="0.25">
      <c r="B16" s="99" t="s">
        <v>231</v>
      </c>
      <c r="C16" s="99"/>
      <c r="D16" s="100"/>
      <c r="E16" s="101">
        <v>502.71899999999999</v>
      </c>
      <c r="F16" s="102" t="s">
        <v>267</v>
      </c>
      <c r="H16" s="99"/>
      <c r="I16" s="99"/>
      <c r="J16" s="99"/>
      <c r="K16" s="99"/>
      <c r="L16" s="99"/>
      <c r="M16" s="103"/>
      <c r="N16" s="99"/>
    </row>
    <row r="17" spans="1:29" s="84" customFormat="1" ht="12.75" customHeight="1" x14ac:dyDescent="0.25">
      <c r="B17" s="99" t="s">
        <v>269</v>
      </c>
      <c r="D17" s="100"/>
      <c r="E17" s="101">
        <v>57.075000000000003</v>
      </c>
      <c r="F17" s="102" t="s">
        <v>267</v>
      </c>
      <c r="H17" s="99"/>
      <c r="I17" s="99"/>
      <c r="J17" s="99"/>
      <c r="K17" s="99"/>
      <c r="L17" s="99"/>
      <c r="M17" s="103"/>
      <c r="N17" s="99"/>
    </row>
    <row r="18" spans="1:29" s="84" customFormat="1" ht="12.75" customHeight="1" x14ac:dyDescent="0.25">
      <c r="B18" s="99" t="s">
        <v>502</v>
      </c>
      <c r="D18" s="100"/>
      <c r="E18" s="101">
        <v>445.64400000000001</v>
      </c>
      <c r="F18" s="102" t="s">
        <v>267</v>
      </c>
      <c r="H18" s="99"/>
      <c r="I18" s="99"/>
      <c r="J18" s="99"/>
      <c r="K18" s="99"/>
      <c r="L18" s="99"/>
      <c r="M18" s="103"/>
      <c r="N18" s="99"/>
    </row>
    <row r="19" spans="1:29" s="84" customFormat="1" ht="12.75" customHeight="1" x14ac:dyDescent="0.25">
      <c r="B19" s="99" t="s">
        <v>232</v>
      </c>
      <c r="C19" s="99"/>
      <c r="D19" s="100"/>
      <c r="E19" s="101">
        <v>32.503</v>
      </c>
      <c r="F19" s="102" t="s">
        <v>267</v>
      </c>
      <c r="H19" s="99"/>
      <c r="J19" s="99"/>
      <c r="K19" s="99"/>
      <c r="L19" s="99"/>
      <c r="M19" s="83"/>
      <c r="N19" s="104"/>
    </row>
    <row r="20" spans="1:29" s="84" customFormat="1" ht="12.75" customHeight="1" x14ac:dyDescent="0.25">
      <c r="B20" s="99" t="s">
        <v>233</v>
      </c>
      <c r="C20" s="99"/>
      <c r="D20" s="89"/>
      <c r="E20" s="105">
        <v>58.91</v>
      </c>
      <c r="F20" s="102" t="s">
        <v>234</v>
      </c>
      <c r="H20" s="99"/>
      <c r="J20" s="99"/>
      <c r="K20" s="99"/>
      <c r="L20" s="99"/>
      <c r="M20" s="106"/>
      <c r="N20" s="102"/>
    </row>
    <row r="21" spans="1:29" s="84" customFormat="1" ht="12.75" customHeight="1" x14ac:dyDescent="0.25">
      <c r="B21" s="99" t="s">
        <v>270</v>
      </c>
      <c r="C21" s="99"/>
      <c r="D21" s="89"/>
      <c r="E21" s="107"/>
      <c r="F21" s="102" t="s">
        <v>234</v>
      </c>
      <c r="H21" s="99"/>
      <c r="J21" s="99"/>
      <c r="K21" s="99"/>
      <c r="L21" s="99"/>
      <c r="M21" s="106"/>
      <c r="N21" s="102"/>
    </row>
    <row r="22" spans="1:29" s="84" customFormat="1" ht="15" x14ac:dyDescent="0.25">
      <c r="A22" s="82"/>
      <c r="B22" s="270" t="s">
        <v>542</v>
      </c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Y22" s="98" t="s">
        <v>5</v>
      </c>
    </row>
    <row r="23" spans="1:29" s="84" customFormat="1" ht="12.75" customHeight="1" x14ac:dyDescent="0.25">
      <c r="A23" s="96"/>
      <c r="B23" s="96"/>
      <c r="C23" s="82"/>
      <c r="D23" s="96"/>
      <c r="E23" s="108"/>
      <c r="F23" s="88"/>
      <c r="G23" s="109"/>
      <c r="H23" s="109"/>
      <c r="I23" s="96"/>
      <c r="J23" s="96"/>
      <c r="K23" s="96"/>
      <c r="L23" s="110"/>
      <c r="M23" s="96"/>
      <c r="N23" s="82"/>
      <c r="O23" s="82"/>
      <c r="P23" s="82"/>
    </row>
    <row r="24" spans="1:29" s="84" customFormat="1" ht="15" x14ac:dyDescent="0.25">
      <c r="A24" s="267" t="s">
        <v>10</v>
      </c>
      <c r="B24" s="267" t="s">
        <v>11</v>
      </c>
      <c r="C24" s="267" t="s">
        <v>271</v>
      </c>
      <c r="D24" s="267"/>
      <c r="E24" s="267"/>
      <c r="F24" s="267" t="s">
        <v>272</v>
      </c>
      <c r="G24" s="271" t="s">
        <v>273</v>
      </c>
      <c r="H24" s="272"/>
      <c r="I24" s="267" t="s">
        <v>235</v>
      </c>
      <c r="J24" s="267"/>
      <c r="K24" s="267"/>
      <c r="L24" s="267"/>
      <c r="M24" s="267"/>
      <c r="N24" s="267"/>
      <c r="O24" s="267" t="s">
        <v>274</v>
      </c>
      <c r="P24" s="267" t="s">
        <v>275</v>
      </c>
    </row>
    <row r="25" spans="1:29" s="84" customFormat="1" ht="15" x14ac:dyDescent="0.25">
      <c r="A25" s="267"/>
      <c r="B25" s="267"/>
      <c r="C25" s="267"/>
      <c r="D25" s="267"/>
      <c r="E25" s="267"/>
      <c r="F25" s="267"/>
      <c r="G25" s="265" t="s">
        <v>236</v>
      </c>
      <c r="H25" s="265" t="s">
        <v>22</v>
      </c>
      <c r="I25" s="267" t="s">
        <v>236</v>
      </c>
      <c r="J25" s="267" t="s">
        <v>15</v>
      </c>
      <c r="K25" s="268" t="s">
        <v>259</v>
      </c>
      <c r="L25" s="268"/>
      <c r="M25" s="268"/>
      <c r="N25" s="268"/>
      <c r="O25" s="267"/>
      <c r="P25" s="267"/>
    </row>
    <row r="26" spans="1:29" s="84" customFormat="1" ht="15" x14ac:dyDescent="0.25">
      <c r="A26" s="267"/>
      <c r="B26" s="267"/>
      <c r="C26" s="267"/>
      <c r="D26" s="267"/>
      <c r="E26" s="267"/>
      <c r="F26" s="267"/>
      <c r="G26" s="266"/>
      <c r="H26" s="266"/>
      <c r="I26" s="267"/>
      <c r="J26" s="267"/>
      <c r="K26" s="111" t="s">
        <v>260</v>
      </c>
      <c r="L26" s="111" t="s">
        <v>276</v>
      </c>
      <c r="M26" s="111" t="s">
        <v>261</v>
      </c>
      <c r="N26" s="111" t="s">
        <v>277</v>
      </c>
      <c r="O26" s="267"/>
      <c r="P26" s="267"/>
    </row>
    <row r="27" spans="1:29" s="84" customFormat="1" ht="15" x14ac:dyDescent="0.25">
      <c r="A27" s="112">
        <v>1</v>
      </c>
      <c r="B27" s="112">
        <v>2</v>
      </c>
      <c r="C27" s="268">
        <v>3</v>
      </c>
      <c r="D27" s="268"/>
      <c r="E27" s="268"/>
      <c r="F27" s="112">
        <v>4</v>
      </c>
      <c r="G27" s="112">
        <v>5</v>
      </c>
      <c r="H27" s="112">
        <v>6</v>
      </c>
      <c r="I27" s="112">
        <v>7</v>
      </c>
      <c r="J27" s="112">
        <v>8</v>
      </c>
      <c r="K27" s="112">
        <v>9</v>
      </c>
      <c r="L27" s="112">
        <v>10</v>
      </c>
      <c r="M27" s="112">
        <v>11</v>
      </c>
      <c r="N27" s="112">
        <v>12</v>
      </c>
      <c r="O27" s="112">
        <v>13</v>
      </c>
      <c r="P27" s="112">
        <v>14</v>
      </c>
    </row>
    <row r="28" spans="1:29" s="84" customFormat="1" ht="15" x14ac:dyDescent="0.25">
      <c r="A28" s="264" t="s">
        <v>237</v>
      </c>
      <c r="B28" s="264"/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Z28" s="113" t="s">
        <v>237</v>
      </c>
    </row>
    <row r="29" spans="1:29" s="84" customFormat="1" ht="45" x14ac:dyDescent="0.25">
      <c r="A29" s="114" t="s">
        <v>223</v>
      </c>
      <c r="B29" s="115" t="s">
        <v>413</v>
      </c>
      <c r="C29" s="260" t="s">
        <v>414</v>
      </c>
      <c r="D29" s="261"/>
      <c r="E29" s="262"/>
      <c r="F29" s="114" t="s">
        <v>216</v>
      </c>
      <c r="G29" s="116"/>
      <c r="H29" s="117">
        <v>1</v>
      </c>
      <c r="I29" s="118">
        <v>5930.89</v>
      </c>
      <c r="J29" s="118">
        <v>5930.89</v>
      </c>
      <c r="K29" s="118">
        <v>3011.08</v>
      </c>
      <c r="L29" s="120"/>
      <c r="M29" s="120"/>
      <c r="N29" s="118">
        <v>2919.81</v>
      </c>
      <c r="O29" s="119">
        <v>7.43</v>
      </c>
      <c r="P29" s="121">
        <v>0</v>
      </c>
      <c r="Z29" s="113"/>
      <c r="AA29" s="122" t="s">
        <v>414</v>
      </c>
    </row>
    <row r="30" spans="1:29" s="84" customFormat="1" ht="23.25" x14ac:dyDescent="0.25">
      <c r="A30" s="123"/>
      <c r="B30" s="263" t="s">
        <v>326</v>
      </c>
      <c r="C30" s="263"/>
      <c r="D30" s="263"/>
      <c r="E30" s="263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5"/>
      <c r="Z30" s="113"/>
      <c r="AA30" s="122"/>
      <c r="AB30" s="87" t="s">
        <v>326</v>
      </c>
    </row>
    <row r="31" spans="1:29" s="84" customFormat="1" ht="15" x14ac:dyDescent="0.25">
      <c r="A31" s="126" t="s">
        <v>285</v>
      </c>
      <c r="B31" s="127" t="s">
        <v>240</v>
      </c>
      <c r="C31" s="255" t="s">
        <v>385</v>
      </c>
      <c r="D31" s="255"/>
      <c r="E31" s="255"/>
      <c r="F31" s="128" t="s">
        <v>239</v>
      </c>
      <c r="G31" s="129">
        <v>7.43</v>
      </c>
      <c r="H31" s="129">
        <v>7.43</v>
      </c>
      <c r="I31" s="130">
        <v>405.26</v>
      </c>
      <c r="J31" s="131">
        <v>3011.08</v>
      </c>
      <c r="K31" s="131">
        <v>3011.08</v>
      </c>
      <c r="L31" s="132"/>
      <c r="M31" s="132"/>
      <c r="N31" s="132"/>
      <c r="O31" s="133"/>
      <c r="P31" s="134"/>
      <c r="Z31" s="113"/>
      <c r="AA31" s="122"/>
      <c r="AC31" s="87" t="s">
        <v>385</v>
      </c>
    </row>
    <row r="32" spans="1:29" s="84" customFormat="1" ht="23.25" x14ac:dyDescent="0.25">
      <c r="A32" s="126" t="s">
        <v>285</v>
      </c>
      <c r="B32" s="127" t="s">
        <v>415</v>
      </c>
      <c r="C32" s="255" t="s">
        <v>416</v>
      </c>
      <c r="D32" s="255"/>
      <c r="E32" s="255"/>
      <c r="F32" s="128" t="s">
        <v>222</v>
      </c>
      <c r="G32" s="129">
        <v>0.05</v>
      </c>
      <c r="H32" s="129">
        <v>0.05</v>
      </c>
      <c r="I32" s="130">
        <v>229.17</v>
      </c>
      <c r="J32" s="130">
        <v>11.46</v>
      </c>
      <c r="K32" s="132"/>
      <c r="L32" s="132"/>
      <c r="M32" s="132"/>
      <c r="N32" s="130">
        <v>11.46</v>
      </c>
      <c r="O32" s="133"/>
      <c r="P32" s="134"/>
      <c r="Z32" s="113"/>
      <c r="AA32" s="122"/>
      <c r="AC32" s="87" t="s">
        <v>416</v>
      </c>
    </row>
    <row r="33" spans="1:30" s="84" customFormat="1" ht="23.25" x14ac:dyDescent="0.25">
      <c r="A33" s="126" t="s">
        <v>285</v>
      </c>
      <c r="B33" s="127" t="s">
        <v>417</v>
      </c>
      <c r="C33" s="255" t="s">
        <v>418</v>
      </c>
      <c r="D33" s="255"/>
      <c r="E33" s="255"/>
      <c r="F33" s="128" t="s">
        <v>221</v>
      </c>
      <c r="G33" s="136">
        <v>1.4999999999999999E-4</v>
      </c>
      <c r="H33" s="137">
        <v>2.0000000000000001E-4</v>
      </c>
      <c r="I33" s="131">
        <v>106086.82</v>
      </c>
      <c r="J33" s="130">
        <v>21.22</v>
      </c>
      <c r="K33" s="132"/>
      <c r="L33" s="132"/>
      <c r="M33" s="132"/>
      <c r="N33" s="130">
        <v>21.22</v>
      </c>
      <c r="O33" s="133"/>
      <c r="P33" s="134"/>
      <c r="Z33" s="113"/>
      <c r="AA33" s="122"/>
      <c r="AC33" s="87" t="s">
        <v>418</v>
      </c>
    </row>
    <row r="34" spans="1:30" s="84" customFormat="1" ht="23.25" x14ac:dyDescent="0.25">
      <c r="A34" s="126"/>
      <c r="B34" s="127" t="s">
        <v>327</v>
      </c>
      <c r="C34" s="255" t="s">
        <v>226</v>
      </c>
      <c r="D34" s="255"/>
      <c r="E34" s="255"/>
      <c r="F34" s="128" t="s">
        <v>216</v>
      </c>
      <c r="G34" s="144">
        <v>2</v>
      </c>
      <c r="H34" s="144">
        <v>2</v>
      </c>
      <c r="I34" s="130">
        <v>0</v>
      </c>
      <c r="J34" s="130">
        <v>0</v>
      </c>
      <c r="K34" s="132"/>
      <c r="L34" s="132"/>
      <c r="M34" s="132"/>
      <c r="N34" s="130">
        <v>0</v>
      </c>
      <c r="O34" s="133"/>
      <c r="P34" s="134"/>
      <c r="Z34" s="113"/>
      <c r="AA34" s="122"/>
      <c r="AD34" s="87" t="s">
        <v>226</v>
      </c>
    </row>
    <row r="35" spans="1:30" s="84" customFormat="1" ht="23.25" x14ac:dyDescent="0.25">
      <c r="A35" s="126" t="s">
        <v>285</v>
      </c>
      <c r="B35" s="127" t="s">
        <v>419</v>
      </c>
      <c r="C35" s="255" t="s">
        <v>420</v>
      </c>
      <c r="D35" s="255"/>
      <c r="E35" s="255"/>
      <c r="F35" s="128" t="s">
        <v>242</v>
      </c>
      <c r="G35" s="138">
        <v>3.4</v>
      </c>
      <c r="H35" s="138">
        <v>3.4</v>
      </c>
      <c r="I35" s="130">
        <v>811.75</v>
      </c>
      <c r="J35" s="131">
        <v>2759.95</v>
      </c>
      <c r="K35" s="132"/>
      <c r="L35" s="132"/>
      <c r="M35" s="132"/>
      <c r="N35" s="131">
        <v>2759.95</v>
      </c>
      <c r="O35" s="133"/>
      <c r="P35" s="134"/>
      <c r="Z35" s="113"/>
      <c r="AA35" s="122"/>
      <c r="AC35" s="87" t="s">
        <v>420</v>
      </c>
    </row>
    <row r="36" spans="1:30" s="84" customFormat="1" ht="23.25" x14ac:dyDescent="0.25">
      <c r="A36" s="126"/>
      <c r="B36" s="127" t="s">
        <v>328</v>
      </c>
      <c r="C36" s="255" t="s">
        <v>329</v>
      </c>
      <c r="D36" s="255"/>
      <c r="E36" s="255"/>
      <c r="F36" s="128" t="s">
        <v>242</v>
      </c>
      <c r="G36" s="135">
        <v>7.0000000000000001E-3</v>
      </c>
      <c r="H36" s="135">
        <v>7.0000000000000001E-3</v>
      </c>
      <c r="I36" s="130">
        <v>0</v>
      </c>
      <c r="J36" s="130">
        <v>0</v>
      </c>
      <c r="K36" s="132"/>
      <c r="L36" s="132"/>
      <c r="M36" s="132"/>
      <c r="N36" s="130">
        <v>0</v>
      </c>
      <c r="O36" s="133"/>
      <c r="P36" s="134"/>
      <c r="Z36" s="113"/>
      <c r="AA36" s="122"/>
      <c r="AD36" s="87" t="s">
        <v>329</v>
      </c>
    </row>
    <row r="37" spans="1:30" s="84" customFormat="1" ht="15" x14ac:dyDescent="0.25">
      <c r="A37" s="126" t="s">
        <v>285</v>
      </c>
      <c r="B37" s="127" t="s">
        <v>421</v>
      </c>
      <c r="C37" s="255" t="s">
        <v>422</v>
      </c>
      <c r="D37" s="255"/>
      <c r="E37" s="255"/>
      <c r="F37" s="128" t="s">
        <v>225</v>
      </c>
      <c r="G37" s="129">
        <v>0.02</v>
      </c>
      <c r="H37" s="129">
        <v>0.02</v>
      </c>
      <c r="I37" s="130">
        <v>806.38</v>
      </c>
      <c r="J37" s="130">
        <v>16.13</v>
      </c>
      <c r="K37" s="132"/>
      <c r="L37" s="132"/>
      <c r="M37" s="132"/>
      <c r="N37" s="130">
        <v>16.13</v>
      </c>
      <c r="O37" s="133"/>
      <c r="P37" s="134"/>
      <c r="Z37" s="113"/>
      <c r="AA37" s="122"/>
      <c r="AC37" s="87" t="s">
        <v>422</v>
      </c>
    </row>
    <row r="38" spans="1:30" s="84" customFormat="1" ht="23.25" x14ac:dyDescent="0.25">
      <c r="A38" s="126" t="s">
        <v>285</v>
      </c>
      <c r="B38" s="127" t="s">
        <v>423</v>
      </c>
      <c r="C38" s="255" t="s">
        <v>424</v>
      </c>
      <c r="D38" s="255"/>
      <c r="E38" s="255"/>
      <c r="F38" s="128" t="s">
        <v>225</v>
      </c>
      <c r="G38" s="129">
        <v>0.06</v>
      </c>
      <c r="H38" s="129">
        <v>0.06</v>
      </c>
      <c r="I38" s="130">
        <v>561.84</v>
      </c>
      <c r="J38" s="130">
        <v>33.71</v>
      </c>
      <c r="K38" s="132"/>
      <c r="L38" s="132"/>
      <c r="M38" s="132"/>
      <c r="N38" s="130">
        <v>33.71</v>
      </c>
      <c r="O38" s="133"/>
      <c r="P38" s="134"/>
      <c r="Z38" s="113"/>
      <c r="AA38" s="122"/>
      <c r="AC38" s="87" t="s">
        <v>424</v>
      </c>
    </row>
    <row r="39" spans="1:30" s="84" customFormat="1" ht="23.25" x14ac:dyDescent="0.25">
      <c r="A39" s="126" t="s">
        <v>285</v>
      </c>
      <c r="B39" s="127" t="s">
        <v>425</v>
      </c>
      <c r="C39" s="255" t="s">
        <v>426</v>
      </c>
      <c r="D39" s="255"/>
      <c r="E39" s="255"/>
      <c r="F39" s="128" t="s">
        <v>227</v>
      </c>
      <c r="G39" s="138">
        <v>0.1</v>
      </c>
      <c r="H39" s="138">
        <v>0.1</v>
      </c>
      <c r="I39" s="130">
        <v>179.09</v>
      </c>
      <c r="J39" s="130">
        <v>17.91</v>
      </c>
      <c r="K39" s="132"/>
      <c r="L39" s="132"/>
      <c r="M39" s="132"/>
      <c r="N39" s="130">
        <v>17.91</v>
      </c>
      <c r="O39" s="133"/>
      <c r="P39" s="134"/>
      <c r="Z39" s="113"/>
      <c r="AA39" s="122"/>
      <c r="AC39" s="87" t="s">
        <v>426</v>
      </c>
    </row>
    <row r="40" spans="1:30" s="84" customFormat="1" ht="23.25" x14ac:dyDescent="0.25">
      <c r="A40" s="126" t="s">
        <v>285</v>
      </c>
      <c r="B40" s="127" t="s">
        <v>427</v>
      </c>
      <c r="C40" s="255" t="s">
        <v>428</v>
      </c>
      <c r="D40" s="255"/>
      <c r="E40" s="255"/>
      <c r="F40" s="128" t="s">
        <v>225</v>
      </c>
      <c r="G40" s="129">
        <v>0.15</v>
      </c>
      <c r="H40" s="129">
        <v>0.15</v>
      </c>
      <c r="I40" s="130">
        <v>431.61</v>
      </c>
      <c r="J40" s="130">
        <v>64.739999999999995</v>
      </c>
      <c r="K40" s="132"/>
      <c r="L40" s="132"/>
      <c r="M40" s="132"/>
      <c r="N40" s="130">
        <v>64.739999999999995</v>
      </c>
      <c r="O40" s="133"/>
      <c r="P40" s="134"/>
      <c r="Z40" s="113"/>
      <c r="AA40" s="122"/>
      <c r="AC40" s="87" t="s">
        <v>428</v>
      </c>
    </row>
    <row r="41" spans="1:30" s="84" customFormat="1" ht="15" x14ac:dyDescent="0.25">
      <c r="A41" s="123"/>
      <c r="B41" s="124"/>
      <c r="C41" s="124"/>
      <c r="D41" s="124"/>
      <c r="E41" s="127" t="s">
        <v>429</v>
      </c>
      <c r="F41" s="128"/>
      <c r="G41" s="139"/>
      <c r="H41" s="140"/>
      <c r="I41" s="100"/>
      <c r="J41" s="141">
        <v>3969.89</v>
      </c>
      <c r="K41" s="133"/>
      <c r="L41" s="133"/>
      <c r="M41" s="133"/>
      <c r="N41" s="133"/>
      <c r="O41" s="133"/>
      <c r="P41" s="142"/>
      <c r="Z41" s="113"/>
      <c r="AA41" s="122"/>
    </row>
    <row r="42" spans="1:30" s="84" customFormat="1" ht="15" x14ac:dyDescent="0.25">
      <c r="A42" s="123"/>
      <c r="B42" s="124"/>
      <c r="C42" s="124"/>
      <c r="D42" s="124"/>
      <c r="E42" s="127" t="s">
        <v>430</v>
      </c>
      <c r="F42" s="128"/>
      <c r="G42" s="139"/>
      <c r="H42" s="140"/>
      <c r="I42" s="100"/>
      <c r="J42" s="141">
        <v>1880.47</v>
      </c>
      <c r="K42" s="133"/>
      <c r="L42" s="133"/>
      <c r="M42" s="133"/>
      <c r="N42" s="133"/>
      <c r="O42" s="133"/>
      <c r="P42" s="142"/>
      <c r="Z42" s="113"/>
      <c r="AA42" s="122"/>
    </row>
    <row r="43" spans="1:30" s="84" customFormat="1" ht="45" x14ac:dyDescent="0.25">
      <c r="A43" s="114" t="s">
        <v>290</v>
      </c>
      <c r="B43" s="115" t="s">
        <v>431</v>
      </c>
      <c r="C43" s="260" t="s">
        <v>432</v>
      </c>
      <c r="D43" s="261"/>
      <c r="E43" s="262"/>
      <c r="F43" s="114" t="s">
        <v>216</v>
      </c>
      <c r="G43" s="116"/>
      <c r="H43" s="117">
        <v>1</v>
      </c>
      <c r="I43" s="118">
        <v>8682.33</v>
      </c>
      <c r="J43" s="118">
        <v>8682.33</v>
      </c>
      <c r="K43" s="118">
        <v>6743.83</v>
      </c>
      <c r="L43" s="120"/>
      <c r="M43" s="120"/>
      <c r="N43" s="118">
        <v>1938.5</v>
      </c>
      <c r="O43" s="119">
        <v>15.02</v>
      </c>
      <c r="P43" s="121">
        <v>0</v>
      </c>
      <c r="Z43" s="113"/>
      <c r="AA43" s="122" t="s">
        <v>432</v>
      </c>
    </row>
    <row r="44" spans="1:30" s="84" customFormat="1" ht="23.25" x14ac:dyDescent="0.25">
      <c r="A44" s="123"/>
      <c r="B44" s="263" t="s">
        <v>326</v>
      </c>
      <c r="C44" s="263"/>
      <c r="D44" s="263"/>
      <c r="E44" s="263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5"/>
      <c r="Z44" s="113"/>
      <c r="AA44" s="122"/>
      <c r="AB44" s="87" t="s">
        <v>326</v>
      </c>
    </row>
    <row r="45" spans="1:30" s="84" customFormat="1" ht="15" x14ac:dyDescent="0.25">
      <c r="A45" s="126" t="s">
        <v>285</v>
      </c>
      <c r="B45" s="127" t="s">
        <v>433</v>
      </c>
      <c r="C45" s="255" t="s">
        <v>434</v>
      </c>
      <c r="D45" s="255"/>
      <c r="E45" s="255"/>
      <c r="F45" s="128" t="s">
        <v>239</v>
      </c>
      <c r="G45" s="129">
        <v>15.02</v>
      </c>
      <c r="H45" s="129">
        <v>15.02</v>
      </c>
      <c r="I45" s="130">
        <v>448.99</v>
      </c>
      <c r="J45" s="131">
        <v>6743.83</v>
      </c>
      <c r="K45" s="131">
        <v>6743.83</v>
      </c>
      <c r="L45" s="132"/>
      <c r="M45" s="132"/>
      <c r="N45" s="132"/>
      <c r="O45" s="133"/>
      <c r="P45" s="134"/>
      <c r="Z45" s="113"/>
      <c r="AA45" s="122"/>
      <c r="AC45" s="87" t="s">
        <v>434</v>
      </c>
    </row>
    <row r="46" spans="1:30" s="84" customFormat="1" ht="23.25" x14ac:dyDescent="0.25">
      <c r="A46" s="126" t="s">
        <v>285</v>
      </c>
      <c r="B46" s="127" t="s">
        <v>415</v>
      </c>
      <c r="C46" s="255" t="s">
        <v>416</v>
      </c>
      <c r="D46" s="255"/>
      <c r="E46" s="255"/>
      <c r="F46" s="128" t="s">
        <v>222</v>
      </c>
      <c r="G46" s="129">
        <v>0.01</v>
      </c>
      <c r="H46" s="129">
        <v>0.01</v>
      </c>
      <c r="I46" s="130">
        <v>229.17</v>
      </c>
      <c r="J46" s="130">
        <v>2.29</v>
      </c>
      <c r="K46" s="132"/>
      <c r="L46" s="132"/>
      <c r="M46" s="132"/>
      <c r="N46" s="130">
        <v>2.29</v>
      </c>
      <c r="O46" s="133"/>
      <c r="P46" s="134"/>
      <c r="Z46" s="113"/>
      <c r="AA46" s="122"/>
      <c r="AC46" s="87" t="s">
        <v>416</v>
      </c>
    </row>
    <row r="47" spans="1:30" s="84" customFormat="1" ht="15" x14ac:dyDescent="0.25">
      <c r="A47" s="126" t="s">
        <v>285</v>
      </c>
      <c r="B47" s="127" t="s">
        <v>435</v>
      </c>
      <c r="C47" s="255" t="s">
        <v>436</v>
      </c>
      <c r="D47" s="255"/>
      <c r="E47" s="255"/>
      <c r="F47" s="128" t="s">
        <v>222</v>
      </c>
      <c r="G47" s="129">
        <v>7.0000000000000007E-2</v>
      </c>
      <c r="H47" s="129">
        <v>7.0000000000000007E-2</v>
      </c>
      <c r="I47" s="131">
        <v>1626.14</v>
      </c>
      <c r="J47" s="130">
        <v>113.83</v>
      </c>
      <c r="K47" s="132"/>
      <c r="L47" s="132"/>
      <c r="M47" s="132"/>
      <c r="N47" s="130">
        <v>113.83</v>
      </c>
      <c r="O47" s="133"/>
      <c r="P47" s="134"/>
      <c r="Z47" s="113"/>
      <c r="AA47" s="122"/>
      <c r="AC47" s="87" t="s">
        <v>436</v>
      </c>
    </row>
    <row r="48" spans="1:30" s="84" customFormat="1" ht="23.25" x14ac:dyDescent="0.25">
      <c r="A48" s="126" t="s">
        <v>285</v>
      </c>
      <c r="B48" s="127" t="s">
        <v>417</v>
      </c>
      <c r="C48" s="255" t="s">
        <v>418</v>
      </c>
      <c r="D48" s="255"/>
      <c r="E48" s="255"/>
      <c r="F48" s="128" t="s">
        <v>221</v>
      </c>
      <c r="G48" s="136">
        <v>5.0000000000000002E-5</v>
      </c>
      <c r="H48" s="137">
        <v>1E-4</v>
      </c>
      <c r="I48" s="131">
        <v>106086.82</v>
      </c>
      <c r="J48" s="130">
        <v>10.61</v>
      </c>
      <c r="K48" s="132"/>
      <c r="L48" s="132"/>
      <c r="M48" s="132"/>
      <c r="N48" s="130">
        <v>10.61</v>
      </c>
      <c r="O48" s="133"/>
      <c r="P48" s="134"/>
      <c r="Z48" s="113"/>
      <c r="AA48" s="122"/>
      <c r="AC48" s="87" t="s">
        <v>418</v>
      </c>
    </row>
    <row r="49" spans="1:32" s="84" customFormat="1" ht="23.25" x14ac:dyDescent="0.25">
      <c r="A49" s="126" t="s">
        <v>285</v>
      </c>
      <c r="B49" s="127" t="s">
        <v>437</v>
      </c>
      <c r="C49" s="255" t="s">
        <v>438</v>
      </c>
      <c r="D49" s="255"/>
      <c r="E49" s="255"/>
      <c r="F49" s="128" t="s">
        <v>222</v>
      </c>
      <c r="G49" s="129">
        <v>0.11</v>
      </c>
      <c r="H49" s="129">
        <v>0.11</v>
      </c>
      <c r="I49" s="131">
        <v>1260.43</v>
      </c>
      <c r="J49" s="130">
        <v>138.65</v>
      </c>
      <c r="K49" s="132"/>
      <c r="L49" s="132"/>
      <c r="M49" s="132"/>
      <c r="N49" s="130">
        <v>138.65</v>
      </c>
      <c r="O49" s="133"/>
      <c r="P49" s="134"/>
      <c r="Z49" s="113"/>
      <c r="AA49" s="122"/>
      <c r="AC49" s="87" t="s">
        <v>438</v>
      </c>
    </row>
    <row r="50" spans="1:32" s="84" customFormat="1" ht="23.25" x14ac:dyDescent="0.25">
      <c r="A50" s="126" t="s">
        <v>285</v>
      </c>
      <c r="B50" s="127" t="s">
        <v>419</v>
      </c>
      <c r="C50" s="255" t="s">
        <v>420</v>
      </c>
      <c r="D50" s="255"/>
      <c r="E50" s="255"/>
      <c r="F50" s="128" t="s">
        <v>242</v>
      </c>
      <c r="G50" s="138">
        <v>1.7</v>
      </c>
      <c r="H50" s="138">
        <v>1.7</v>
      </c>
      <c r="I50" s="130">
        <v>811.75</v>
      </c>
      <c r="J50" s="131">
        <v>1379.98</v>
      </c>
      <c r="K50" s="132"/>
      <c r="L50" s="132"/>
      <c r="M50" s="132"/>
      <c r="N50" s="131">
        <v>1379.98</v>
      </c>
      <c r="O50" s="133"/>
      <c r="P50" s="134"/>
      <c r="Z50" s="113"/>
      <c r="AA50" s="122"/>
      <c r="AC50" s="87" t="s">
        <v>420</v>
      </c>
    </row>
    <row r="51" spans="1:32" s="84" customFormat="1" ht="23.25" x14ac:dyDescent="0.25">
      <c r="A51" s="126"/>
      <c r="B51" s="127" t="s">
        <v>328</v>
      </c>
      <c r="C51" s="255" t="s">
        <v>329</v>
      </c>
      <c r="D51" s="255"/>
      <c r="E51" s="255"/>
      <c r="F51" s="128" t="s">
        <v>242</v>
      </c>
      <c r="G51" s="135">
        <v>3.3000000000000002E-2</v>
      </c>
      <c r="H51" s="135">
        <v>3.3000000000000002E-2</v>
      </c>
      <c r="I51" s="130">
        <v>0</v>
      </c>
      <c r="J51" s="130">
        <v>0</v>
      </c>
      <c r="K51" s="132"/>
      <c r="L51" s="132"/>
      <c r="M51" s="132"/>
      <c r="N51" s="130">
        <v>0</v>
      </c>
      <c r="O51" s="133"/>
      <c r="P51" s="134"/>
      <c r="Z51" s="113"/>
      <c r="AA51" s="122"/>
      <c r="AD51" s="87" t="s">
        <v>329</v>
      </c>
    </row>
    <row r="52" spans="1:32" s="84" customFormat="1" ht="23.25" x14ac:dyDescent="0.25">
      <c r="A52" s="126" t="s">
        <v>285</v>
      </c>
      <c r="B52" s="127" t="s">
        <v>423</v>
      </c>
      <c r="C52" s="255" t="s">
        <v>424</v>
      </c>
      <c r="D52" s="255"/>
      <c r="E52" s="255"/>
      <c r="F52" s="128" t="s">
        <v>225</v>
      </c>
      <c r="G52" s="129">
        <v>0.01</v>
      </c>
      <c r="H52" s="129">
        <v>0.01</v>
      </c>
      <c r="I52" s="130">
        <v>561.84</v>
      </c>
      <c r="J52" s="130">
        <v>5.62</v>
      </c>
      <c r="K52" s="132"/>
      <c r="L52" s="132"/>
      <c r="M52" s="132"/>
      <c r="N52" s="130">
        <v>5.62</v>
      </c>
      <c r="O52" s="133"/>
      <c r="P52" s="134"/>
      <c r="Z52" s="113"/>
      <c r="AA52" s="122"/>
      <c r="AC52" s="87" t="s">
        <v>424</v>
      </c>
    </row>
    <row r="53" spans="1:32" s="84" customFormat="1" ht="15" x14ac:dyDescent="0.25">
      <c r="A53" s="126" t="s">
        <v>285</v>
      </c>
      <c r="B53" s="127" t="s">
        <v>439</v>
      </c>
      <c r="C53" s="255" t="s">
        <v>440</v>
      </c>
      <c r="D53" s="255"/>
      <c r="E53" s="255"/>
      <c r="F53" s="128" t="s">
        <v>222</v>
      </c>
      <c r="G53" s="129">
        <v>7.0000000000000007E-2</v>
      </c>
      <c r="H53" s="129">
        <v>7.0000000000000007E-2</v>
      </c>
      <c r="I53" s="130">
        <v>113.9</v>
      </c>
      <c r="J53" s="130">
        <v>7.97</v>
      </c>
      <c r="K53" s="132"/>
      <c r="L53" s="132"/>
      <c r="M53" s="132"/>
      <c r="N53" s="130">
        <v>7.97</v>
      </c>
      <c r="O53" s="133"/>
      <c r="P53" s="134"/>
      <c r="Z53" s="113"/>
      <c r="AA53" s="122"/>
      <c r="AC53" s="87" t="s">
        <v>440</v>
      </c>
    </row>
    <row r="54" spans="1:32" s="84" customFormat="1" ht="23.25" x14ac:dyDescent="0.25">
      <c r="A54" s="126" t="s">
        <v>285</v>
      </c>
      <c r="B54" s="127" t="s">
        <v>427</v>
      </c>
      <c r="C54" s="255" t="s">
        <v>428</v>
      </c>
      <c r="D54" s="255"/>
      <c r="E54" s="255"/>
      <c r="F54" s="128" t="s">
        <v>225</v>
      </c>
      <c r="G54" s="129">
        <v>0.66</v>
      </c>
      <c r="H54" s="129">
        <v>0.66</v>
      </c>
      <c r="I54" s="130">
        <v>431.61</v>
      </c>
      <c r="J54" s="130">
        <v>284.86</v>
      </c>
      <c r="K54" s="132"/>
      <c r="L54" s="132"/>
      <c r="M54" s="132"/>
      <c r="N54" s="130">
        <v>284.86</v>
      </c>
      <c r="O54" s="133"/>
      <c r="P54" s="134"/>
      <c r="Z54" s="113"/>
      <c r="AA54" s="122"/>
      <c r="AC54" s="87" t="s">
        <v>428</v>
      </c>
    </row>
    <row r="55" spans="1:32" s="84" customFormat="1" ht="15" x14ac:dyDescent="0.25">
      <c r="A55" s="123"/>
      <c r="B55" s="124"/>
      <c r="C55" s="124"/>
      <c r="D55" s="124"/>
      <c r="E55" s="127" t="s">
        <v>441</v>
      </c>
      <c r="F55" s="128"/>
      <c r="G55" s="139"/>
      <c r="H55" s="140"/>
      <c r="I55" s="100"/>
      <c r="J55" s="141">
        <v>8891.25</v>
      </c>
      <c r="K55" s="133"/>
      <c r="L55" s="133"/>
      <c r="M55" s="133"/>
      <c r="N55" s="133"/>
      <c r="O55" s="133"/>
      <c r="P55" s="142"/>
      <c r="Z55" s="113"/>
      <c r="AA55" s="122"/>
    </row>
    <row r="56" spans="1:32" s="84" customFormat="1" ht="15" x14ac:dyDescent="0.25">
      <c r="A56" s="123"/>
      <c r="B56" s="124"/>
      <c r="C56" s="124"/>
      <c r="D56" s="124"/>
      <c r="E56" s="127" t="s">
        <v>442</v>
      </c>
      <c r="F56" s="128"/>
      <c r="G56" s="139"/>
      <c r="H56" s="140"/>
      <c r="I56" s="100"/>
      <c r="J56" s="141">
        <v>4211.6400000000003</v>
      </c>
      <c r="K56" s="133"/>
      <c r="L56" s="133"/>
      <c r="M56" s="133"/>
      <c r="N56" s="133"/>
      <c r="O56" s="133"/>
      <c r="P56" s="142"/>
      <c r="Z56" s="113"/>
      <c r="AA56" s="122"/>
    </row>
    <row r="57" spans="1:32" s="84" customFormat="1" ht="56.25" x14ac:dyDescent="0.25">
      <c r="A57" s="114" t="s">
        <v>298</v>
      </c>
      <c r="B57" s="115" t="s">
        <v>306</v>
      </c>
      <c r="C57" s="260" t="s">
        <v>307</v>
      </c>
      <c r="D57" s="261"/>
      <c r="E57" s="262"/>
      <c r="F57" s="114" t="s">
        <v>246</v>
      </c>
      <c r="G57" s="116"/>
      <c r="H57" s="117">
        <v>1</v>
      </c>
      <c r="I57" s="118">
        <v>13665.1</v>
      </c>
      <c r="J57" s="118">
        <v>13665.1</v>
      </c>
      <c r="K57" s="118">
        <v>13665.1</v>
      </c>
      <c r="L57" s="120"/>
      <c r="M57" s="120"/>
      <c r="N57" s="120"/>
      <c r="O57" s="121">
        <v>20</v>
      </c>
      <c r="P57" s="121">
        <v>0</v>
      </c>
      <c r="Z57" s="113"/>
      <c r="AA57" s="122" t="s">
        <v>307</v>
      </c>
    </row>
    <row r="58" spans="1:32" s="84" customFormat="1" ht="34.5" x14ac:dyDescent="0.25">
      <c r="A58" s="123"/>
      <c r="B58" s="263" t="s">
        <v>330</v>
      </c>
      <c r="C58" s="263"/>
      <c r="D58" s="263"/>
      <c r="E58" s="263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5"/>
      <c r="Z58" s="113"/>
      <c r="AA58" s="122"/>
      <c r="AB58" s="87" t="s">
        <v>330</v>
      </c>
    </row>
    <row r="59" spans="1:32" s="84" customFormat="1" ht="15" x14ac:dyDescent="0.25">
      <c r="A59" s="126" t="s">
        <v>285</v>
      </c>
      <c r="B59" s="127" t="s">
        <v>247</v>
      </c>
      <c r="C59" s="255" t="s">
        <v>248</v>
      </c>
      <c r="D59" s="255"/>
      <c r="E59" s="255"/>
      <c r="F59" s="128" t="s">
        <v>239</v>
      </c>
      <c r="G59" s="144">
        <v>10</v>
      </c>
      <c r="H59" s="144">
        <v>10</v>
      </c>
      <c r="I59" s="130">
        <v>721.93</v>
      </c>
      <c r="J59" s="131">
        <v>7219.3</v>
      </c>
      <c r="K59" s="131">
        <v>7219.3</v>
      </c>
      <c r="L59" s="132"/>
      <c r="M59" s="132"/>
      <c r="N59" s="132"/>
      <c r="O59" s="133"/>
      <c r="P59" s="134"/>
      <c r="Z59" s="113"/>
      <c r="AA59" s="122"/>
      <c r="AC59" s="87" t="s">
        <v>248</v>
      </c>
    </row>
    <row r="60" spans="1:32" s="84" customFormat="1" ht="15" x14ac:dyDescent="0.25">
      <c r="A60" s="126" t="s">
        <v>285</v>
      </c>
      <c r="B60" s="127" t="s">
        <v>249</v>
      </c>
      <c r="C60" s="255" t="s">
        <v>250</v>
      </c>
      <c r="D60" s="255"/>
      <c r="E60" s="255"/>
      <c r="F60" s="128" t="s">
        <v>239</v>
      </c>
      <c r="G60" s="144">
        <v>10</v>
      </c>
      <c r="H60" s="144">
        <v>10</v>
      </c>
      <c r="I60" s="130">
        <v>644.58000000000004</v>
      </c>
      <c r="J60" s="131">
        <v>6445.8</v>
      </c>
      <c r="K60" s="131">
        <v>6445.8</v>
      </c>
      <c r="L60" s="132"/>
      <c r="M60" s="132"/>
      <c r="N60" s="132"/>
      <c r="O60" s="133"/>
      <c r="P60" s="134"/>
      <c r="Z60" s="113"/>
      <c r="AA60" s="122"/>
      <c r="AC60" s="87" t="s">
        <v>250</v>
      </c>
    </row>
    <row r="61" spans="1:32" s="84" customFormat="1" ht="15" x14ac:dyDescent="0.25">
      <c r="A61" s="257" t="s">
        <v>251</v>
      </c>
      <c r="B61" s="258"/>
      <c r="C61" s="258"/>
      <c r="D61" s="258"/>
      <c r="E61" s="258"/>
      <c r="F61" s="258"/>
      <c r="G61" s="258"/>
      <c r="H61" s="258"/>
      <c r="I61" s="259"/>
      <c r="J61" s="118">
        <v>28278.32</v>
      </c>
      <c r="K61" s="118">
        <v>23420.01</v>
      </c>
      <c r="L61" s="120"/>
      <c r="M61" s="120"/>
      <c r="N61" s="118">
        <v>4858.3100000000004</v>
      </c>
      <c r="O61" s="119">
        <v>42.45</v>
      </c>
      <c r="P61" s="120"/>
      <c r="Z61" s="113"/>
      <c r="AA61" s="122"/>
      <c r="AE61" s="122" t="s">
        <v>251</v>
      </c>
    </row>
    <row r="62" spans="1:32" s="84" customFormat="1" ht="15" x14ac:dyDescent="0.25">
      <c r="A62" s="257" t="s">
        <v>252</v>
      </c>
      <c r="B62" s="258"/>
      <c r="C62" s="258"/>
      <c r="D62" s="258"/>
      <c r="E62" s="258"/>
      <c r="F62" s="258"/>
      <c r="G62" s="258"/>
      <c r="H62" s="258"/>
      <c r="I62" s="259"/>
      <c r="J62" s="118">
        <v>38121.39</v>
      </c>
      <c r="K62" s="118">
        <v>32502.68</v>
      </c>
      <c r="L62" s="120"/>
      <c r="M62" s="120"/>
      <c r="N62" s="118">
        <v>5618.71</v>
      </c>
      <c r="O62" s="119">
        <v>58.91</v>
      </c>
      <c r="P62" s="120"/>
      <c r="Z62" s="113"/>
      <c r="AA62" s="122"/>
      <c r="AE62" s="122" t="s">
        <v>252</v>
      </c>
    </row>
    <row r="63" spans="1:32" s="84" customFormat="1" ht="15" x14ac:dyDescent="0.25">
      <c r="A63" s="254" t="s">
        <v>309</v>
      </c>
      <c r="B63" s="255"/>
      <c r="C63" s="255"/>
      <c r="D63" s="255"/>
      <c r="E63" s="255"/>
      <c r="F63" s="255"/>
      <c r="G63" s="255"/>
      <c r="H63" s="255"/>
      <c r="I63" s="256"/>
      <c r="J63" s="146"/>
      <c r="K63" s="146"/>
      <c r="L63" s="146"/>
      <c r="M63" s="146"/>
      <c r="N63" s="146"/>
      <c r="O63" s="146"/>
      <c r="P63" s="146"/>
      <c r="Z63" s="113"/>
      <c r="AA63" s="122"/>
      <c r="AE63" s="122"/>
      <c r="AF63" s="87" t="s">
        <v>309</v>
      </c>
    </row>
    <row r="64" spans="1:32" s="84" customFormat="1" ht="34.5" x14ac:dyDescent="0.25">
      <c r="A64" s="254" t="s">
        <v>543</v>
      </c>
      <c r="B64" s="255"/>
      <c r="C64" s="255"/>
      <c r="D64" s="255"/>
      <c r="E64" s="255"/>
      <c r="F64" s="255"/>
      <c r="G64" s="255"/>
      <c r="H64" s="255"/>
      <c r="I64" s="256"/>
      <c r="J64" s="147">
        <v>4684</v>
      </c>
      <c r="K64" s="147">
        <v>4684</v>
      </c>
      <c r="L64" s="146"/>
      <c r="M64" s="146"/>
      <c r="N64" s="146"/>
      <c r="O64" s="148">
        <v>8.49</v>
      </c>
      <c r="P64" s="146"/>
      <c r="Z64" s="113"/>
      <c r="AA64" s="122"/>
      <c r="AE64" s="122"/>
      <c r="AF64" s="87" t="s">
        <v>543</v>
      </c>
    </row>
    <row r="65" spans="1:32" s="84" customFormat="1" ht="23.25" x14ac:dyDescent="0.25">
      <c r="A65" s="254" t="s">
        <v>544</v>
      </c>
      <c r="B65" s="255"/>
      <c r="C65" s="255"/>
      <c r="D65" s="255"/>
      <c r="E65" s="255"/>
      <c r="F65" s="255"/>
      <c r="G65" s="255"/>
      <c r="H65" s="255"/>
      <c r="I65" s="256"/>
      <c r="J65" s="147">
        <v>1747</v>
      </c>
      <c r="K65" s="147">
        <v>1489.51</v>
      </c>
      <c r="L65" s="146"/>
      <c r="M65" s="146"/>
      <c r="N65" s="148">
        <v>257.49</v>
      </c>
      <c r="O65" s="150">
        <v>2.6998000000000002</v>
      </c>
      <c r="P65" s="146"/>
      <c r="Z65" s="113"/>
      <c r="AA65" s="122"/>
      <c r="AE65" s="122"/>
      <c r="AF65" s="87" t="s">
        <v>544</v>
      </c>
    </row>
    <row r="66" spans="1:32" s="84" customFormat="1" ht="23.25" x14ac:dyDescent="0.25">
      <c r="A66" s="254" t="s">
        <v>545</v>
      </c>
      <c r="B66" s="255"/>
      <c r="C66" s="255"/>
      <c r="D66" s="255"/>
      <c r="E66" s="255"/>
      <c r="F66" s="255"/>
      <c r="G66" s="255"/>
      <c r="H66" s="255"/>
      <c r="I66" s="256"/>
      <c r="J66" s="147">
        <v>1666.05</v>
      </c>
      <c r="K66" s="147">
        <v>1420.49</v>
      </c>
      <c r="L66" s="146"/>
      <c r="M66" s="146"/>
      <c r="N66" s="148">
        <v>245.56</v>
      </c>
      <c r="O66" s="150">
        <v>2.5748000000000002</v>
      </c>
      <c r="P66" s="146"/>
      <c r="Z66" s="113"/>
      <c r="AA66" s="122"/>
      <c r="AE66" s="122"/>
      <c r="AF66" s="87" t="s">
        <v>545</v>
      </c>
    </row>
    <row r="67" spans="1:32" s="84" customFormat="1" ht="15" x14ac:dyDescent="0.25">
      <c r="A67" s="254" t="s">
        <v>546</v>
      </c>
      <c r="B67" s="255"/>
      <c r="C67" s="255"/>
      <c r="D67" s="255"/>
      <c r="E67" s="255"/>
      <c r="F67" s="255"/>
      <c r="G67" s="255"/>
      <c r="H67" s="255"/>
      <c r="I67" s="256"/>
      <c r="J67" s="147">
        <v>1746.02</v>
      </c>
      <c r="K67" s="147">
        <v>1488.67</v>
      </c>
      <c r="L67" s="146"/>
      <c r="M67" s="146"/>
      <c r="N67" s="148">
        <v>257.35000000000002</v>
      </c>
      <c r="O67" s="149">
        <v>2.698</v>
      </c>
      <c r="P67" s="146"/>
      <c r="Z67" s="113"/>
      <c r="AA67" s="122"/>
      <c r="AE67" s="122"/>
      <c r="AF67" s="87" t="s">
        <v>546</v>
      </c>
    </row>
    <row r="68" spans="1:32" s="84" customFormat="1" ht="15" x14ac:dyDescent="0.25">
      <c r="A68" s="257" t="s">
        <v>253</v>
      </c>
      <c r="B68" s="258"/>
      <c r="C68" s="258"/>
      <c r="D68" s="258"/>
      <c r="E68" s="258"/>
      <c r="F68" s="258"/>
      <c r="G68" s="258"/>
      <c r="H68" s="258"/>
      <c r="I68" s="259"/>
      <c r="J68" s="118">
        <v>12861.12</v>
      </c>
      <c r="K68" s="120"/>
      <c r="L68" s="120"/>
      <c r="M68" s="120"/>
      <c r="N68" s="120"/>
      <c r="O68" s="120"/>
      <c r="P68" s="120"/>
      <c r="Z68" s="113"/>
      <c r="AA68" s="122"/>
      <c r="AE68" s="122" t="s">
        <v>253</v>
      </c>
    </row>
    <row r="69" spans="1:32" s="84" customFormat="1" ht="15" x14ac:dyDescent="0.25">
      <c r="A69" s="254" t="s">
        <v>309</v>
      </c>
      <c r="B69" s="255"/>
      <c r="C69" s="255"/>
      <c r="D69" s="255"/>
      <c r="E69" s="255"/>
      <c r="F69" s="255"/>
      <c r="G69" s="255"/>
      <c r="H69" s="255"/>
      <c r="I69" s="256"/>
      <c r="J69" s="146"/>
      <c r="K69" s="146"/>
      <c r="L69" s="146"/>
      <c r="M69" s="146"/>
      <c r="N69" s="146"/>
      <c r="O69" s="146"/>
      <c r="P69" s="146"/>
      <c r="Z69" s="113"/>
      <c r="AA69" s="122"/>
      <c r="AE69" s="122"/>
      <c r="AF69" s="87" t="s">
        <v>309</v>
      </c>
    </row>
    <row r="70" spans="1:32" s="84" customFormat="1" ht="15" x14ac:dyDescent="0.25">
      <c r="A70" s="254" t="s">
        <v>547</v>
      </c>
      <c r="B70" s="255"/>
      <c r="C70" s="255"/>
      <c r="D70" s="255"/>
      <c r="E70" s="255"/>
      <c r="F70" s="255"/>
      <c r="G70" s="255"/>
      <c r="H70" s="255"/>
      <c r="I70" s="256"/>
      <c r="J70" s="147">
        <v>12861.12</v>
      </c>
      <c r="K70" s="146"/>
      <c r="L70" s="146"/>
      <c r="M70" s="146"/>
      <c r="N70" s="146"/>
      <c r="O70" s="146"/>
      <c r="P70" s="146"/>
      <c r="Z70" s="113"/>
      <c r="AA70" s="122"/>
      <c r="AE70" s="122"/>
      <c r="AF70" s="87" t="s">
        <v>547</v>
      </c>
    </row>
    <row r="71" spans="1:32" s="84" customFormat="1" ht="15" x14ac:dyDescent="0.25">
      <c r="A71" s="257" t="s">
        <v>254</v>
      </c>
      <c r="B71" s="258"/>
      <c r="C71" s="258"/>
      <c r="D71" s="258"/>
      <c r="E71" s="258"/>
      <c r="F71" s="258"/>
      <c r="G71" s="258"/>
      <c r="H71" s="258"/>
      <c r="I71" s="259"/>
      <c r="J71" s="118">
        <v>6092.11</v>
      </c>
      <c r="K71" s="120"/>
      <c r="L71" s="120"/>
      <c r="M71" s="120"/>
      <c r="N71" s="120"/>
      <c r="O71" s="120"/>
      <c r="P71" s="120"/>
      <c r="Z71" s="113"/>
      <c r="AA71" s="122"/>
      <c r="AE71" s="122" t="s">
        <v>254</v>
      </c>
    </row>
    <row r="72" spans="1:32" s="84" customFormat="1" ht="15" x14ac:dyDescent="0.25">
      <c r="A72" s="254" t="s">
        <v>309</v>
      </c>
      <c r="B72" s="255"/>
      <c r="C72" s="255"/>
      <c r="D72" s="255"/>
      <c r="E72" s="255"/>
      <c r="F72" s="255"/>
      <c r="G72" s="255"/>
      <c r="H72" s="255"/>
      <c r="I72" s="256"/>
      <c r="J72" s="146"/>
      <c r="K72" s="146"/>
      <c r="L72" s="146"/>
      <c r="M72" s="146"/>
      <c r="N72" s="146"/>
      <c r="O72" s="146"/>
      <c r="P72" s="146"/>
      <c r="Z72" s="113"/>
      <c r="AA72" s="122"/>
      <c r="AE72" s="122"/>
      <c r="AF72" s="87" t="s">
        <v>309</v>
      </c>
    </row>
    <row r="73" spans="1:32" s="84" customFormat="1" ht="15" x14ac:dyDescent="0.25">
      <c r="A73" s="254" t="s">
        <v>548</v>
      </c>
      <c r="B73" s="255"/>
      <c r="C73" s="255"/>
      <c r="D73" s="255"/>
      <c r="E73" s="255"/>
      <c r="F73" s="255"/>
      <c r="G73" s="255"/>
      <c r="H73" s="255"/>
      <c r="I73" s="256"/>
      <c r="J73" s="147">
        <v>6092.11</v>
      </c>
      <c r="K73" s="146"/>
      <c r="L73" s="146"/>
      <c r="M73" s="146"/>
      <c r="N73" s="146"/>
      <c r="O73" s="146"/>
      <c r="P73" s="146"/>
      <c r="Z73" s="113"/>
      <c r="AA73" s="122"/>
      <c r="AE73" s="122"/>
      <c r="AF73" s="87" t="s">
        <v>548</v>
      </c>
    </row>
    <row r="74" spans="1:32" s="84" customFormat="1" ht="15" x14ac:dyDescent="0.25">
      <c r="A74" s="257" t="s">
        <v>255</v>
      </c>
      <c r="B74" s="258"/>
      <c r="C74" s="258"/>
      <c r="D74" s="258"/>
      <c r="E74" s="258"/>
      <c r="F74" s="258"/>
      <c r="G74" s="258"/>
      <c r="H74" s="258"/>
      <c r="I74" s="259"/>
      <c r="J74" s="120"/>
      <c r="K74" s="120"/>
      <c r="L74" s="120"/>
      <c r="M74" s="120"/>
      <c r="N74" s="120"/>
      <c r="O74" s="120"/>
      <c r="P74" s="120"/>
      <c r="Z74" s="113"/>
      <c r="AA74" s="122"/>
      <c r="AE74" s="122" t="s">
        <v>255</v>
      </c>
    </row>
    <row r="75" spans="1:32" s="84" customFormat="1" ht="15" x14ac:dyDescent="0.25">
      <c r="A75" s="254" t="s">
        <v>475</v>
      </c>
      <c r="B75" s="255"/>
      <c r="C75" s="255"/>
      <c r="D75" s="255"/>
      <c r="E75" s="255"/>
      <c r="F75" s="255"/>
      <c r="G75" s="255"/>
      <c r="H75" s="255"/>
      <c r="I75" s="256"/>
      <c r="J75" s="146"/>
      <c r="K75" s="146"/>
      <c r="L75" s="146"/>
      <c r="M75" s="146"/>
      <c r="N75" s="146"/>
      <c r="O75" s="146"/>
      <c r="P75" s="146"/>
      <c r="Z75" s="113"/>
      <c r="AA75" s="122"/>
      <c r="AE75" s="122"/>
      <c r="AF75" s="87" t="s">
        <v>475</v>
      </c>
    </row>
    <row r="76" spans="1:32" s="84" customFormat="1" ht="15" x14ac:dyDescent="0.25">
      <c r="A76" s="254" t="s">
        <v>549</v>
      </c>
      <c r="B76" s="255"/>
      <c r="C76" s="255"/>
      <c r="D76" s="255"/>
      <c r="E76" s="255"/>
      <c r="F76" s="255"/>
      <c r="G76" s="255"/>
      <c r="H76" s="255"/>
      <c r="I76" s="256"/>
      <c r="J76" s="147">
        <v>14613.22</v>
      </c>
      <c r="K76" s="147">
        <v>9754.91</v>
      </c>
      <c r="L76" s="146"/>
      <c r="M76" s="146"/>
      <c r="N76" s="147">
        <v>4858.3100000000004</v>
      </c>
      <c r="O76" s="148">
        <v>22.45</v>
      </c>
      <c r="P76" s="146"/>
      <c r="Z76" s="113"/>
      <c r="AA76" s="122"/>
      <c r="AE76" s="122"/>
      <c r="AF76" s="87" t="s">
        <v>549</v>
      </c>
    </row>
    <row r="77" spans="1:32" s="84" customFormat="1" ht="34.5" x14ac:dyDescent="0.25">
      <c r="A77" s="254" t="s">
        <v>468</v>
      </c>
      <c r="B77" s="255"/>
      <c r="C77" s="255"/>
      <c r="D77" s="255"/>
      <c r="E77" s="255"/>
      <c r="F77" s="255"/>
      <c r="G77" s="255"/>
      <c r="H77" s="255"/>
      <c r="I77" s="256"/>
      <c r="J77" s="147">
        <v>16564.2</v>
      </c>
      <c r="K77" s="147">
        <v>11705.89</v>
      </c>
      <c r="L77" s="146"/>
      <c r="M77" s="146"/>
      <c r="N77" s="147">
        <v>4858.3100000000004</v>
      </c>
      <c r="O77" s="148">
        <v>26.94</v>
      </c>
      <c r="P77" s="146"/>
      <c r="Z77" s="113"/>
      <c r="AA77" s="122"/>
      <c r="AE77" s="122"/>
      <c r="AF77" s="87" t="s">
        <v>468</v>
      </c>
    </row>
    <row r="78" spans="1:32" s="84" customFormat="1" ht="23.25" x14ac:dyDescent="0.25">
      <c r="A78" s="254" t="s">
        <v>469</v>
      </c>
      <c r="B78" s="255"/>
      <c r="C78" s="255"/>
      <c r="D78" s="255"/>
      <c r="E78" s="255"/>
      <c r="F78" s="255"/>
      <c r="G78" s="255"/>
      <c r="H78" s="255"/>
      <c r="I78" s="256"/>
      <c r="J78" s="147">
        <v>17442.099999999999</v>
      </c>
      <c r="K78" s="147">
        <v>12326.3</v>
      </c>
      <c r="L78" s="146"/>
      <c r="M78" s="146"/>
      <c r="N78" s="147">
        <v>5115.8</v>
      </c>
      <c r="O78" s="148">
        <v>28.37</v>
      </c>
      <c r="P78" s="146"/>
      <c r="Z78" s="113"/>
      <c r="AA78" s="122"/>
      <c r="AE78" s="122"/>
      <c r="AF78" s="87" t="s">
        <v>469</v>
      </c>
    </row>
    <row r="79" spans="1:32" s="84" customFormat="1" ht="23.25" x14ac:dyDescent="0.25">
      <c r="A79" s="254" t="s">
        <v>341</v>
      </c>
      <c r="B79" s="255"/>
      <c r="C79" s="255"/>
      <c r="D79" s="255"/>
      <c r="E79" s="255"/>
      <c r="F79" s="255"/>
      <c r="G79" s="255"/>
      <c r="H79" s="255"/>
      <c r="I79" s="256"/>
      <c r="J79" s="147">
        <v>18279.32</v>
      </c>
      <c r="K79" s="147">
        <v>12917.96</v>
      </c>
      <c r="L79" s="146"/>
      <c r="M79" s="146"/>
      <c r="N79" s="147">
        <v>5361.36</v>
      </c>
      <c r="O79" s="148">
        <v>29.73</v>
      </c>
      <c r="P79" s="146"/>
      <c r="Z79" s="113"/>
      <c r="AA79" s="122"/>
      <c r="AE79" s="122"/>
      <c r="AF79" s="87" t="s">
        <v>341</v>
      </c>
    </row>
    <row r="80" spans="1:32" s="84" customFormat="1" ht="23.25" x14ac:dyDescent="0.25">
      <c r="A80" s="254" t="s">
        <v>470</v>
      </c>
      <c r="B80" s="255"/>
      <c r="C80" s="255"/>
      <c r="D80" s="255"/>
      <c r="E80" s="255"/>
      <c r="F80" s="255"/>
      <c r="G80" s="255"/>
      <c r="H80" s="255"/>
      <c r="I80" s="256"/>
      <c r="J80" s="147">
        <v>19156.73</v>
      </c>
      <c r="K80" s="147">
        <v>13538.02</v>
      </c>
      <c r="L80" s="146"/>
      <c r="M80" s="146"/>
      <c r="N80" s="147">
        <v>5618.71</v>
      </c>
      <c r="O80" s="148">
        <v>31.16</v>
      </c>
      <c r="P80" s="146"/>
      <c r="Z80" s="113"/>
      <c r="AA80" s="122"/>
      <c r="AE80" s="122"/>
      <c r="AF80" s="87" t="s">
        <v>470</v>
      </c>
    </row>
    <row r="81" spans="1:33" s="84" customFormat="1" ht="15" x14ac:dyDescent="0.25">
      <c r="A81" s="254" t="s">
        <v>476</v>
      </c>
      <c r="B81" s="255"/>
      <c r="C81" s="255"/>
      <c r="D81" s="255"/>
      <c r="E81" s="255"/>
      <c r="F81" s="255"/>
      <c r="G81" s="255"/>
      <c r="H81" s="255"/>
      <c r="I81" s="256"/>
      <c r="J81" s="147">
        <v>12861.12</v>
      </c>
      <c r="K81" s="146"/>
      <c r="L81" s="146"/>
      <c r="M81" s="146"/>
      <c r="N81" s="146"/>
      <c r="O81" s="146"/>
      <c r="P81" s="146"/>
      <c r="Z81" s="113"/>
      <c r="AA81" s="122"/>
      <c r="AE81" s="122"/>
      <c r="AF81" s="87" t="s">
        <v>476</v>
      </c>
    </row>
    <row r="82" spans="1:33" s="84" customFormat="1" ht="15" x14ac:dyDescent="0.25">
      <c r="A82" s="254" t="s">
        <v>477</v>
      </c>
      <c r="B82" s="255"/>
      <c r="C82" s="255"/>
      <c r="D82" s="255"/>
      <c r="E82" s="255"/>
      <c r="F82" s="255"/>
      <c r="G82" s="255"/>
      <c r="H82" s="255"/>
      <c r="I82" s="256"/>
      <c r="J82" s="147">
        <v>6092.11</v>
      </c>
      <c r="K82" s="146"/>
      <c r="L82" s="146"/>
      <c r="M82" s="146"/>
      <c r="N82" s="146"/>
      <c r="O82" s="146"/>
      <c r="P82" s="146"/>
      <c r="Z82" s="113"/>
      <c r="AA82" s="122"/>
      <c r="AE82" s="122"/>
      <c r="AF82" s="87" t="s">
        <v>477</v>
      </c>
    </row>
    <row r="83" spans="1:33" s="84" customFormat="1" ht="15" x14ac:dyDescent="0.25">
      <c r="A83" s="254" t="s">
        <v>473</v>
      </c>
      <c r="B83" s="255"/>
      <c r="C83" s="255"/>
      <c r="D83" s="255"/>
      <c r="E83" s="255"/>
      <c r="F83" s="255"/>
      <c r="G83" s="255"/>
      <c r="H83" s="255"/>
      <c r="I83" s="256"/>
      <c r="J83" s="147">
        <v>38109.96</v>
      </c>
      <c r="K83" s="146"/>
      <c r="L83" s="146"/>
      <c r="M83" s="146"/>
      <c r="N83" s="146"/>
      <c r="O83" s="148">
        <v>31.16</v>
      </c>
      <c r="P83" s="146"/>
      <c r="Z83" s="113"/>
      <c r="AA83" s="122"/>
      <c r="AE83" s="122"/>
      <c r="AF83" s="87" t="s">
        <v>473</v>
      </c>
    </row>
    <row r="84" spans="1:33" s="84" customFormat="1" ht="23.25" x14ac:dyDescent="0.25">
      <c r="A84" s="254" t="s">
        <v>474</v>
      </c>
      <c r="B84" s="255"/>
      <c r="C84" s="255"/>
      <c r="D84" s="255"/>
      <c r="E84" s="255"/>
      <c r="F84" s="255"/>
      <c r="G84" s="255"/>
      <c r="H84" s="255"/>
      <c r="I84" s="256"/>
      <c r="J84" s="146"/>
      <c r="K84" s="146"/>
      <c r="L84" s="146"/>
      <c r="M84" s="146"/>
      <c r="N84" s="146"/>
      <c r="O84" s="146"/>
      <c r="P84" s="146"/>
      <c r="Z84" s="113"/>
      <c r="AA84" s="122"/>
      <c r="AE84" s="122"/>
      <c r="AF84" s="87" t="s">
        <v>474</v>
      </c>
    </row>
    <row r="85" spans="1:33" s="84" customFormat="1" ht="15" x14ac:dyDescent="0.25">
      <c r="A85" s="254" t="s">
        <v>550</v>
      </c>
      <c r="B85" s="255"/>
      <c r="C85" s="255"/>
      <c r="D85" s="255"/>
      <c r="E85" s="255"/>
      <c r="F85" s="255"/>
      <c r="G85" s="255"/>
      <c r="H85" s="255"/>
      <c r="I85" s="256"/>
      <c r="J85" s="147">
        <v>13665.1</v>
      </c>
      <c r="K85" s="147">
        <v>13665.1</v>
      </c>
      <c r="L85" s="146"/>
      <c r="M85" s="146"/>
      <c r="N85" s="146"/>
      <c r="O85" s="152">
        <v>20</v>
      </c>
      <c r="P85" s="146"/>
      <c r="Z85" s="113"/>
      <c r="AA85" s="122"/>
      <c r="AE85" s="122"/>
      <c r="AF85" s="87" t="s">
        <v>550</v>
      </c>
    </row>
    <row r="86" spans="1:33" s="84" customFormat="1" ht="34.5" x14ac:dyDescent="0.25">
      <c r="A86" s="254" t="s">
        <v>468</v>
      </c>
      <c r="B86" s="255"/>
      <c r="C86" s="255"/>
      <c r="D86" s="255"/>
      <c r="E86" s="255"/>
      <c r="F86" s="255"/>
      <c r="G86" s="255"/>
      <c r="H86" s="255"/>
      <c r="I86" s="256"/>
      <c r="J86" s="147">
        <v>16398.12</v>
      </c>
      <c r="K86" s="147">
        <v>16398.12</v>
      </c>
      <c r="L86" s="146"/>
      <c r="M86" s="146"/>
      <c r="N86" s="146"/>
      <c r="O86" s="152">
        <v>24</v>
      </c>
      <c r="P86" s="146"/>
      <c r="Z86" s="113"/>
      <c r="AA86" s="122"/>
      <c r="AE86" s="122"/>
      <c r="AF86" s="87" t="s">
        <v>468</v>
      </c>
    </row>
    <row r="87" spans="1:33" s="84" customFormat="1" ht="23.25" x14ac:dyDescent="0.25">
      <c r="A87" s="254" t="s">
        <v>469</v>
      </c>
      <c r="B87" s="255"/>
      <c r="C87" s="255"/>
      <c r="D87" s="255"/>
      <c r="E87" s="255"/>
      <c r="F87" s="255"/>
      <c r="G87" s="255"/>
      <c r="H87" s="255"/>
      <c r="I87" s="256"/>
      <c r="J87" s="147">
        <v>17267.22</v>
      </c>
      <c r="K87" s="147">
        <v>17267.22</v>
      </c>
      <c r="L87" s="146"/>
      <c r="M87" s="146"/>
      <c r="N87" s="146"/>
      <c r="O87" s="148">
        <v>25.27</v>
      </c>
      <c r="P87" s="146"/>
      <c r="Z87" s="113"/>
      <c r="AA87" s="122"/>
      <c r="AE87" s="122"/>
      <c r="AF87" s="87" t="s">
        <v>469</v>
      </c>
    </row>
    <row r="88" spans="1:33" s="84" customFormat="1" ht="23.25" x14ac:dyDescent="0.25">
      <c r="A88" s="254" t="s">
        <v>341</v>
      </c>
      <c r="B88" s="255"/>
      <c r="C88" s="255"/>
      <c r="D88" s="255"/>
      <c r="E88" s="255"/>
      <c r="F88" s="255"/>
      <c r="G88" s="255"/>
      <c r="H88" s="255"/>
      <c r="I88" s="256"/>
      <c r="J88" s="147">
        <v>18096.05</v>
      </c>
      <c r="K88" s="147">
        <v>18096.05</v>
      </c>
      <c r="L88" s="146"/>
      <c r="M88" s="146"/>
      <c r="N88" s="146"/>
      <c r="O88" s="148">
        <v>26.48</v>
      </c>
      <c r="P88" s="146"/>
      <c r="Z88" s="113"/>
      <c r="AA88" s="122"/>
      <c r="AE88" s="122"/>
      <c r="AF88" s="87" t="s">
        <v>341</v>
      </c>
    </row>
    <row r="89" spans="1:33" s="84" customFormat="1" ht="23.25" x14ac:dyDescent="0.25">
      <c r="A89" s="254" t="s">
        <v>470</v>
      </c>
      <c r="B89" s="255"/>
      <c r="C89" s="255"/>
      <c r="D89" s="255"/>
      <c r="E89" s="255"/>
      <c r="F89" s="255"/>
      <c r="G89" s="255"/>
      <c r="H89" s="255"/>
      <c r="I89" s="256"/>
      <c r="J89" s="147">
        <v>18964.66</v>
      </c>
      <c r="K89" s="147">
        <v>18964.66</v>
      </c>
      <c r="L89" s="146"/>
      <c r="M89" s="146"/>
      <c r="N89" s="146"/>
      <c r="O89" s="148">
        <v>27.75</v>
      </c>
      <c r="P89" s="146"/>
      <c r="Z89" s="113"/>
      <c r="AA89" s="122"/>
      <c r="AE89" s="122"/>
      <c r="AF89" s="87" t="s">
        <v>470</v>
      </c>
    </row>
    <row r="90" spans="1:33" s="84" customFormat="1" ht="15" x14ac:dyDescent="0.25">
      <c r="A90" s="254" t="s">
        <v>310</v>
      </c>
      <c r="B90" s="255"/>
      <c r="C90" s="255"/>
      <c r="D90" s="255"/>
      <c r="E90" s="255"/>
      <c r="F90" s="255"/>
      <c r="G90" s="255"/>
      <c r="H90" s="255"/>
      <c r="I90" s="256"/>
      <c r="J90" s="147">
        <v>57074.62</v>
      </c>
      <c r="K90" s="146"/>
      <c r="L90" s="146"/>
      <c r="M90" s="146"/>
      <c r="N90" s="146"/>
      <c r="O90" s="148">
        <v>58.91</v>
      </c>
      <c r="P90" s="146"/>
      <c r="Z90" s="113"/>
      <c r="AA90" s="122"/>
      <c r="AE90" s="122"/>
      <c r="AF90" s="87" t="s">
        <v>310</v>
      </c>
    </row>
    <row r="91" spans="1:33" s="84" customFormat="1" ht="15" x14ac:dyDescent="0.25">
      <c r="A91" s="254" t="s">
        <v>311</v>
      </c>
      <c r="B91" s="255"/>
      <c r="C91" s="255"/>
      <c r="D91" s="255"/>
      <c r="E91" s="255"/>
      <c r="F91" s="255"/>
      <c r="G91" s="255"/>
      <c r="H91" s="255"/>
      <c r="I91" s="256"/>
      <c r="J91" s="146"/>
      <c r="K91" s="146"/>
      <c r="L91" s="146"/>
      <c r="M91" s="146"/>
      <c r="N91" s="146"/>
      <c r="O91" s="146"/>
      <c r="P91" s="146"/>
      <c r="Z91" s="113"/>
      <c r="AA91" s="122"/>
      <c r="AE91" s="122"/>
      <c r="AF91" s="87" t="s">
        <v>311</v>
      </c>
    </row>
    <row r="92" spans="1:33" s="84" customFormat="1" ht="15" x14ac:dyDescent="0.25">
      <c r="A92" s="254" t="s">
        <v>312</v>
      </c>
      <c r="B92" s="255"/>
      <c r="C92" s="255"/>
      <c r="D92" s="255"/>
      <c r="E92" s="255"/>
      <c r="F92" s="255"/>
      <c r="G92" s="255"/>
      <c r="H92" s="255"/>
      <c r="I92" s="256"/>
      <c r="J92" s="147">
        <v>5618.71</v>
      </c>
      <c r="K92" s="146"/>
      <c r="L92" s="146"/>
      <c r="M92" s="146"/>
      <c r="N92" s="146"/>
      <c r="O92" s="146"/>
      <c r="P92" s="146"/>
      <c r="Z92" s="113"/>
      <c r="AA92" s="122"/>
      <c r="AE92" s="122"/>
      <c r="AF92" s="87" t="s">
        <v>312</v>
      </c>
    </row>
    <row r="93" spans="1:33" s="84" customFormat="1" ht="15" x14ac:dyDescent="0.25">
      <c r="A93" s="254" t="s">
        <v>314</v>
      </c>
      <c r="B93" s="255"/>
      <c r="C93" s="255"/>
      <c r="D93" s="255"/>
      <c r="E93" s="255"/>
      <c r="F93" s="255"/>
      <c r="G93" s="255"/>
      <c r="H93" s="255"/>
      <c r="I93" s="256"/>
      <c r="J93" s="147">
        <v>32502.68</v>
      </c>
      <c r="K93" s="146"/>
      <c r="L93" s="146"/>
      <c r="M93" s="146"/>
      <c r="N93" s="146"/>
      <c r="O93" s="146"/>
      <c r="P93" s="146"/>
      <c r="Z93" s="113"/>
      <c r="AA93" s="122"/>
      <c r="AE93" s="122"/>
      <c r="AF93" s="87" t="s">
        <v>314</v>
      </c>
    </row>
    <row r="94" spans="1:33" s="84" customFormat="1" ht="15" x14ac:dyDescent="0.25">
      <c r="A94" s="254" t="s">
        <v>315</v>
      </c>
      <c r="B94" s="255"/>
      <c r="C94" s="255"/>
      <c r="D94" s="255"/>
      <c r="E94" s="255"/>
      <c r="F94" s="255"/>
      <c r="G94" s="255"/>
      <c r="H94" s="255"/>
      <c r="I94" s="256"/>
      <c r="J94" s="147">
        <v>12861.12</v>
      </c>
      <c r="K94" s="146"/>
      <c r="L94" s="146"/>
      <c r="M94" s="146"/>
      <c r="N94" s="146"/>
      <c r="O94" s="146"/>
      <c r="P94" s="146"/>
      <c r="Z94" s="113"/>
      <c r="AA94" s="122"/>
      <c r="AE94" s="122"/>
      <c r="AF94" s="87" t="s">
        <v>315</v>
      </c>
    </row>
    <row r="95" spans="1:33" s="84" customFormat="1" ht="15" x14ac:dyDescent="0.25">
      <c r="A95" s="254" t="s">
        <v>316</v>
      </c>
      <c r="B95" s="255"/>
      <c r="C95" s="255"/>
      <c r="D95" s="255"/>
      <c r="E95" s="255"/>
      <c r="F95" s="255"/>
      <c r="G95" s="255"/>
      <c r="H95" s="255"/>
      <c r="I95" s="256"/>
      <c r="J95" s="147">
        <v>6092.11</v>
      </c>
      <c r="K95" s="146"/>
      <c r="L95" s="146"/>
      <c r="M95" s="146"/>
      <c r="N95" s="146"/>
      <c r="O95" s="146"/>
      <c r="P95" s="146"/>
      <c r="Z95" s="113"/>
      <c r="AA95" s="122"/>
      <c r="AE95" s="122"/>
      <c r="AF95" s="87" t="s">
        <v>316</v>
      </c>
    </row>
    <row r="96" spans="1:33" s="84" customFormat="1" ht="15" x14ac:dyDescent="0.25">
      <c r="A96" s="257" t="s">
        <v>317</v>
      </c>
      <c r="B96" s="258"/>
      <c r="C96" s="258"/>
      <c r="D96" s="258"/>
      <c r="E96" s="258"/>
      <c r="F96" s="258"/>
      <c r="G96" s="258"/>
      <c r="H96" s="258"/>
      <c r="I96" s="259"/>
      <c r="J96" s="118">
        <v>57074.62</v>
      </c>
      <c r="K96" s="120"/>
      <c r="L96" s="120"/>
      <c r="M96" s="120"/>
      <c r="N96" s="120"/>
      <c r="O96" s="119">
        <v>58.91</v>
      </c>
      <c r="P96" s="120"/>
      <c r="Z96" s="113"/>
      <c r="AA96" s="122"/>
      <c r="AE96" s="122"/>
      <c r="AG96" s="122" t="s">
        <v>317</v>
      </c>
    </row>
    <row r="97" spans="1:33" s="84" customFormat="1" ht="15" x14ac:dyDescent="0.25">
      <c r="A97" s="264" t="s">
        <v>318</v>
      </c>
      <c r="B97" s="264"/>
      <c r="C97" s="264"/>
      <c r="D97" s="264"/>
      <c r="E97" s="264"/>
      <c r="F97" s="264"/>
      <c r="G97" s="264"/>
      <c r="H97" s="264"/>
      <c r="I97" s="264"/>
      <c r="J97" s="264"/>
      <c r="K97" s="264"/>
      <c r="L97" s="264"/>
      <c r="M97" s="264"/>
      <c r="N97" s="264"/>
      <c r="O97" s="264"/>
      <c r="P97" s="264"/>
      <c r="Z97" s="113" t="s">
        <v>318</v>
      </c>
      <c r="AA97" s="122"/>
      <c r="AE97" s="122"/>
      <c r="AG97" s="122"/>
    </row>
    <row r="98" spans="1:33" s="84" customFormat="1" ht="23.25" x14ac:dyDescent="0.25">
      <c r="A98" s="114" t="s">
        <v>551</v>
      </c>
      <c r="B98" s="115" t="s">
        <v>228</v>
      </c>
      <c r="C98" s="260" t="s">
        <v>481</v>
      </c>
      <c r="D98" s="261"/>
      <c r="E98" s="262"/>
      <c r="F98" s="114" t="s">
        <v>216</v>
      </c>
      <c r="G98" s="116"/>
      <c r="H98" s="117">
        <v>1</v>
      </c>
      <c r="I98" s="118">
        <v>324060</v>
      </c>
      <c r="J98" s="118">
        <v>324060</v>
      </c>
      <c r="K98" s="120"/>
      <c r="L98" s="120"/>
      <c r="M98" s="120"/>
      <c r="N98" s="120"/>
      <c r="O98" s="121">
        <v>0</v>
      </c>
      <c r="P98" s="121">
        <v>0</v>
      </c>
      <c r="Z98" s="113"/>
      <c r="AA98" s="122" t="s">
        <v>481</v>
      </c>
      <c r="AE98" s="122"/>
      <c r="AG98" s="122"/>
    </row>
    <row r="99" spans="1:33" s="84" customFormat="1" ht="15" x14ac:dyDescent="0.25">
      <c r="A99" s="123"/>
      <c r="B99" s="263" t="s">
        <v>513</v>
      </c>
      <c r="C99" s="263"/>
      <c r="D99" s="263"/>
      <c r="E99" s="263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5"/>
      <c r="Z99" s="113"/>
      <c r="AA99" s="122"/>
      <c r="AB99" s="87" t="s">
        <v>513</v>
      </c>
      <c r="AE99" s="122"/>
      <c r="AG99" s="122"/>
    </row>
    <row r="100" spans="1:33" s="84" customFormat="1" ht="34.5" x14ac:dyDescent="0.25">
      <c r="A100" s="114" t="s">
        <v>552</v>
      </c>
      <c r="B100" s="115" t="s">
        <v>228</v>
      </c>
      <c r="C100" s="260" t="s">
        <v>482</v>
      </c>
      <c r="D100" s="261"/>
      <c r="E100" s="262"/>
      <c r="F100" s="114" t="s">
        <v>216</v>
      </c>
      <c r="G100" s="116"/>
      <c r="H100" s="117">
        <v>2</v>
      </c>
      <c r="I100" s="118">
        <v>8600</v>
      </c>
      <c r="J100" s="118">
        <v>17200</v>
      </c>
      <c r="K100" s="120"/>
      <c r="L100" s="120"/>
      <c r="M100" s="120"/>
      <c r="N100" s="120"/>
      <c r="O100" s="121">
        <v>0</v>
      </c>
      <c r="P100" s="121">
        <v>0</v>
      </c>
      <c r="Z100" s="113"/>
      <c r="AA100" s="122" t="s">
        <v>482</v>
      </c>
      <c r="AE100" s="122"/>
      <c r="AG100" s="122"/>
    </row>
    <row r="101" spans="1:33" s="84" customFormat="1" ht="15" x14ac:dyDescent="0.25">
      <c r="A101" s="123"/>
      <c r="B101" s="263" t="s">
        <v>513</v>
      </c>
      <c r="C101" s="263"/>
      <c r="D101" s="263"/>
      <c r="E101" s="263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5"/>
      <c r="Z101" s="113"/>
      <c r="AA101" s="122"/>
      <c r="AB101" s="87" t="s">
        <v>513</v>
      </c>
      <c r="AE101" s="122"/>
      <c r="AG101" s="122"/>
    </row>
    <row r="102" spans="1:33" s="84" customFormat="1" ht="23.25" x14ac:dyDescent="0.25">
      <c r="A102" s="114" t="s">
        <v>553</v>
      </c>
      <c r="B102" s="115" t="s">
        <v>228</v>
      </c>
      <c r="C102" s="260" t="s">
        <v>483</v>
      </c>
      <c r="D102" s="261"/>
      <c r="E102" s="262"/>
      <c r="F102" s="114" t="s">
        <v>216</v>
      </c>
      <c r="G102" s="116"/>
      <c r="H102" s="117">
        <v>1</v>
      </c>
      <c r="I102" s="118">
        <v>20974</v>
      </c>
      <c r="J102" s="118">
        <v>20974</v>
      </c>
      <c r="K102" s="120"/>
      <c r="L102" s="120"/>
      <c r="M102" s="120"/>
      <c r="N102" s="120"/>
      <c r="O102" s="121">
        <v>0</v>
      </c>
      <c r="P102" s="121">
        <v>0</v>
      </c>
      <c r="Z102" s="113"/>
      <c r="AA102" s="122" t="s">
        <v>483</v>
      </c>
      <c r="AE102" s="122"/>
      <c r="AG102" s="122"/>
    </row>
    <row r="103" spans="1:33" s="84" customFormat="1" ht="15" x14ac:dyDescent="0.25">
      <c r="A103" s="123"/>
      <c r="B103" s="263" t="s">
        <v>513</v>
      </c>
      <c r="C103" s="263"/>
      <c r="D103" s="263"/>
      <c r="E103" s="263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5"/>
      <c r="Z103" s="113"/>
      <c r="AA103" s="122"/>
      <c r="AB103" s="87" t="s">
        <v>513</v>
      </c>
      <c r="AE103" s="122"/>
      <c r="AG103" s="122"/>
    </row>
    <row r="104" spans="1:33" s="84" customFormat="1" ht="45.75" x14ac:dyDescent="0.25">
      <c r="A104" s="114" t="s">
        <v>512</v>
      </c>
      <c r="B104" s="115" t="s">
        <v>228</v>
      </c>
      <c r="C104" s="260" t="s">
        <v>485</v>
      </c>
      <c r="D104" s="261"/>
      <c r="E104" s="262"/>
      <c r="F104" s="114" t="s">
        <v>216</v>
      </c>
      <c r="G104" s="116"/>
      <c r="H104" s="117">
        <v>1</v>
      </c>
      <c r="I104" s="118">
        <v>15500</v>
      </c>
      <c r="J104" s="118">
        <v>15500</v>
      </c>
      <c r="K104" s="120"/>
      <c r="L104" s="120"/>
      <c r="M104" s="120"/>
      <c r="N104" s="120"/>
      <c r="O104" s="121">
        <v>0</v>
      </c>
      <c r="P104" s="121">
        <v>0</v>
      </c>
      <c r="Z104" s="113"/>
      <c r="AA104" s="122" t="s">
        <v>485</v>
      </c>
      <c r="AE104" s="122"/>
      <c r="AG104" s="122"/>
    </row>
    <row r="105" spans="1:33" s="84" customFormat="1" ht="15" x14ac:dyDescent="0.25">
      <c r="A105" s="123"/>
      <c r="B105" s="263" t="s">
        <v>513</v>
      </c>
      <c r="C105" s="263"/>
      <c r="D105" s="263"/>
      <c r="E105" s="263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5"/>
      <c r="Z105" s="113"/>
      <c r="AA105" s="122"/>
      <c r="AB105" s="87" t="s">
        <v>513</v>
      </c>
      <c r="AE105" s="122"/>
      <c r="AG105" s="122"/>
    </row>
    <row r="106" spans="1:33" s="84" customFormat="1" ht="23.25" x14ac:dyDescent="0.25">
      <c r="A106" s="114" t="s">
        <v>514</v>
      </c>
      <c r="B106" s="115" t="s">
        <v>228</v>
      </c>
      <c r="C106" s="260" t="s">
        <v>486</v>
      </c>
      <c r="D106" s="261"/>
      <c r="E106" s="262"/>
      <c r="F106" s="114" t="s">
        <v>216</v>
      </c>
      <c r="G106" s="116"/>
      <c r="H106" s="117">
        <v>1</v>
      </c>
      <c r="I106" s="118">
        <v>7600</v>
      </c>
      <c r="J106" s="118">
        <v>7600</v>
      </c>
      <c r="K106" s="120"/>
      <c r="L106" s="120"/>
      <c r="M106" s="120"/>
      <c r="N106" s="120"/>
      <c r="O106" s="121">
        <v>0</v>
      </c>
      <c r="P106" s="121">
        <v>0</v>
      </c>
      <c r="Z106" s="113"/>
      <c r="AA106" s="122" t="s">
        <v>486</v>
      </c>
      <c r="AE106" s="122"/>
      <c r="AG106" s="122"/>
    </row>
    <row r="107" spans="1:33" s="84" customFormat="1" ht="15" x14ac:dyDescent="0.25">
      <c r="A107" s="123"/>
      <c r="B107" s="263" t="s">
        <v>513</v>
      </c>
      <c r="C107" s="263"/>
      <c r="D107" s="263"/>
      <c r="E107" s="263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5"/>
      <c r="Z107" s="113"/>
      <c r="AA107" s="122"/>
      <c r="AB107" s="87" t="s">
        <v>513</v>
      </c>
      <c r="AE107" s="122"/>
      <c r="AG107" s="122"/>
    </row>
    <row r="108" spans="1:33" s="84" customFormat="1" ht="15" x14ac:dyDescent="0.25">
      <c r="A108" s="257" t="s">
        <v>251</v>
      </c>
      <c r="B108" s="258"/>
      <c r="C108" s="258"/>
      <c r="D108" s="258"/>
      <c r="E108" s="258"/>
      <c r="F108" s="258"/>
      <c r="G108" s="258"/>
      <c r="H108" s="258"/>
      <c r="I108" s="259"/>
      <c r="J108" s="118">
        <v>385334</v>
      </c>
      <c r="K108" s="120"/>
      <c r="L108" s="120"/>
      <c r="M108" s="120"/>
      <c r="N108" s="120"/>
      <c r="O108" s="120"/>
      <c r="P108" s="120"/>
      <c r="Z108" s="113"/>
      <c r="AA108" s="122"/>
      <c r="AE108" s="122" t="s">
        <v>251</v>
      </c>
      <c r="AG108" s="122"/>
    </row>
    <row r="109" spans="1:33" s="84" customFormat="1" ht="15" x14ac:dyDescent="0.25">
      <c r="A109" s="257" t="s">
        <v>252</v>
      </c>
      <c r="B109" s="258"/>
      <c r="C109" s="258"/>
      <c r="D109" s="258"/>
      <c r="E109" s="258"/>
      <c r="F109" s="258"/>
      <c r="G109" s="258"/>
      <c r="H109" s="258"/>
      <c r="I109" s="259"/>
      <c r="J109" s="118">
        <v>445644.21</v>
      </c>
      <c r="K109" s="120"/>
      <c r="L109" s="120"/>
      <c r="M109" s="120"/>
      <c r="N109" s="120"/>
      <c r="O109" s="120"/>
      <c r="P109" s="120"/>
      <c r="Z109" s="113"/>
      <c r="AA109" s="122"/>
      <c r="AE109" s="122" t="s">
        <v>252</v>
      </c>
      <c r="AG109" s="122"/>
    </row>
    <row r="110" spans="1:33" s="84" customFormat="1" ht="15" x14ac:dyDescent="0.25">
      <c r="A110" s="254" t="s">
        <v>309</v>
      </c>
      <c r="B110" s="255"/>
      <c r="C110" s="255"/>
      <c r="D110" s="255"/>
      <c r="E110" s="255"/>
      <c r="F110" s="255"/>
      <c r="G110" s="255"/>
      <c r="H110" s="255"/>
      <c r="I110" s="256"/>
      <c r="J110" s="146"/>
      <c r="K110" s="146"/>
      <c r="L110" s="146"/>
      <c r="M110" s="146"/>
      <c r="N110" s="146"/>
      <c r="O110" s="146"/>
      <c r="P110" s="146"/>
      <c r="Z110" s="113"/>
      <c r="AA110" s="122"/>
      <c r="AE110" s="122"/>
      <c r="AF110" s="87" t="s">
        <v>309</v>
      </c>
      <c r="AG110" s="122"/>
    </row>
    <row r="111" spans="1:33" s="84" customFormat="1" ht="23.25" x14ac:dyDescent="0.25">
      <c r="A111" s="254" t="s">
        <v>554</v>
      </c>
      <c r="B111" s="255"/>
      <c r="C111" s="255"/>
      <c r="D111" s="255"/>
      <c r="E111" s="255"/>
      <c r="F111" s="255"/>
      <c r="G111" s="255"/>
      <c r="H111" s="255"/>
      <c r="I111" s="256"/>
      <c r="J111" s="147">
        <v>20422.7</v>
      </c>
      <c r="K111" s="146"/>
      <c r="L111" s="146"/>
      <c r="M111" s="146"/>
      <c r="N111" s="146"/>
      <c r="O111" s="146"/>
      <c r="P111" s="146"/>
      <c r="Z111" s="113"/>
      <c r="AA111" s="122"/>
      <c r="AE111" s="122"/>
      <c r="AF111" s="87" t="s">
        <v>554</v>
      </c>
      <c r="AG111" s="122"/>
    </row>
    <row r="112" spans="1:33" s="84" customFormat="1" ht="23.25" x14ac:dyDescent="0.25">
      <c r="A112" s="254" t="s">
        <v>555</v>
      </c>
      <c r="B112" s="255"/>
      <c r="C112" s="255"/>
      <c r="D112" s="255"/>
      <c r="E112" s="255"/>
      <c r="F112" s="255"/>
      <c r="G112" s="255"/>
      <c r="H112" s="255"/>
      <c r="I112" s="256"/>
      <c r="J112" s="147">
        <v>19476.32</v>
      </c>
      <c r="K112" s="146"/>
      <c r="L112" s="146"/>
      <c r="M112" s="146"/>
      <c r="N112" s="146"/>
      <c r="O112" s="146"/>
      <c r="P112" s="146"/>
      <c r="Z112" s="113"/>
      <c r="AA112" s="122"/>
      <c r="AE112" s="122"/>
      <c r="AF112" s="87" t="s">
        <v>555</v>
      </c>
      <c r="AG112" s="122"/>
    </row>
    <row r="113" spans="1:35" s="84" customFormat="1" ht="15" x14ac:dyDescent="0.25">
      <c r="A113" s="254" t="s">
        <v>556</v>
      </c>
      <c r="B113" s="255"/>
      <c r="C113" s="255"/>
      <c r="D113" s="255"/>
      <c r="E113" s="255"/>
      <c r="F113" s="255"/>
      <c r="G113" s="255"/>
      <c r="H113" s="255"/>
      <c r="I113" s="256"/>
      <c r="J113" s="147">
        <v>20411.189999999999</v>
      </c>
      <c r="K113" s="146"/>
      <c r="L113" s="146"/>
      <c r="M113" s="146"/>
      <c r="N113" s="146"/>
      <c r="O113" s="146"/>
      <c r="P113" s="146"/>
      <c r="Z113" s="113"/>
      <c r="AA113" s="122"/>
      <c r="AE113" s="122"/>
      <c r="AF113" s="87" t="s">
        <v>556</v>
      </c>
      <c r="AG113" s="122"/>
    </row>
    <row r="114" spans="1:35" s="84" customFormat="1" ht="15" x14ac:dyDescent="0.25">
      <c r="A114" s="257" t="s">
        <v>321</v>
      </c>
      <c r="B114" s="258"/>
      <c r="C114" s="258"/>
      <c r="D114" s="258"/>
      <c r="E114" s="258"/>
      <c r="F114" s="258"/>
      <c r="G114" s="258"/>
      <c r="H114" s="258"/>
      <c r="I114" s="259"/>
      <c r="J114" s="120"/>
      <c r="K114" s="120"/>
      <c r="L114" s="120"/>
      <c r="M114" s="120"/>
      <c r="N114" s="120"/>
      <c r="O114" s="120"/>
      <c r="P114" s="120"/>
      <c r="Z114" s="113"/>
      <c r="AA114" s="122"/>
      <c r="AE114" s="122" t="s">
        <v>321</v>
      </c>
      <c r="AG114" s="122"/>
    </row>
    <row r="115" spans="1:35" s="84" customFormat="1" ht="15" x14ac:dyDescent="0.25">
      <c r="A115" s="254" t="s">
        <v>557</v>
      </c>
      <c r="B115" s="255"/>
      <c r="C115" s="255"/>
      <c r="D115" s="255"/>
      <c r="E115" s="255"/>
      <c r="F115" s="255"/>
      <c r="G115" s="255"/>
      <c r="H115" s="255"/>
      <c r="I115" s="256"/>
      <c r="J115" s="146"/>
      <c r="K115" s="146"/>
      <c r="L115" s="146"/>
      <c r="M115" s="146"/>
      <c r="N115" s="146"/>
      <c r="O115" s="146"/>
      <c r="P115" s="146"/>
      <c r="Z115" s="113"/>
      <c r="AA115" s="122"/>
      <c r="AE115" s="122"/>
      <c r="AF115" s="87" t="s">
        <v>557</v>
      </c>
      <c r="AG115" s="122"/>
    </row>
    <row r="116" spans="1:35" s="84" customFormat="1" ht="15" x14ac:dyDescent="0.25">
      <c r="A116" s="254" t="s">
        <v>558</v>
      </c>
      <c r="B116" s="255"/>
      <c r="C116" s="255"/>
      <c r="D116" s="255"/>
      <c r="E116" s="255"/>
      <c r="F116" s="255"/>
      <c r="G116" s="255"/>
      <c r="H116" s="255"/>
      <c r="I116" s="256"/>
      <c r="J116" s="147">
        <v>385334</v>
      </c>
      <c r="K116" s="146"/>
      <c r="L116" s="146"/>
      <c r="M116" s="146"/>
      <c r="N116" s="146"/>
      <c r="O116" s="146"/>
      <c r="P116" s="146"/>
      <c r="Z116" s="113"/>
      <c r="AA116" s="122"/>
      <c r="AE116" s="122"/>
      <c r="AF116" s="87" t="s">
        <v>558</v>
      </c>
      <c r="AG116" s="122"/>
    </row>
    <row r="117" spans="1:35" s="84" customFormat="1" ht="23.25" x14ac:dyDescent="0.25">
      <c r="A117" s="254" t="s">
        <v>469</v>
      </c>
      <c r="B117" s="255"/>
      <c r="C117" s="255"/>
      <c r="D117" s="255"/>
      <c r="E117" s="255"/>
      <c r="F117" s="255"/>
      <c r="G117" s="255"/>
      <c r="H117" s="255"/>
      <c r="I117" s="256"/>
      <c r="J117" s="147">
        <v>405756.7</v>
      </c>
      <c r="K117" s="146"/>
      <c r="L117" s="146"/>
      <c r="M117" s="146"/>
      <c r="N117" s="146"/>
      <c r="O117" s="146"/>
      <c r="P117" s="146"/>
      <c r="Z117" s="113"/>
      <c r="AA117" s="122"/>
      <c r="AE117" s="122"/>
      <c r="AF117" s="87" t="s">
        <v>469</v>
      </c>
      <c r="AG117" s="122"/>
    </row>
    <row r="118" spans="1:35" s="84" customFormat="1" ht="23.25" x14ac:dyDescent="0.25">
      <c r="A118" s="254" t="s">
        <v>341</v>
      </c>
      <c r="B118" s="255"/>
      <c r="C118" s="255"/>
      <c r="D118" s="255"/>
      <c r="E118" s="255"/>
      <c r="F118" s="255"/>
      <c r="G118" s="255"/>
      <c r="H118" s="255"/>
      <c r="I118" s="256"/>
      <c r="J118" s="147">
        <v>425233.02</v>
      </c>
      <c r="K118" s="146"/>
      <c r="L118" s="146"/>
      <c r="M118" s="146"/>
      <c r="N118" s="146"/>
      <c r="O118" s="146"/>
      <c r="P118" s="146"/>
      <c r="Z118" s="113"/>
      <c r="AA118" s="122"/>
      <c r="AE118" s="122"/>
      <c r="AF118" s="87" t="s">
        <v>341</v>
      </c>
      <c r="AG118" s="122"/>
    </row>
    <row r="119" spans="1:35" s="84" customFormat="1" ht="23.25" x14ac:dyDescent="0.25">
      <c r="A119" s="254" t="s">
        <v>470</v>
      </c>
      <c r="B119" s="255"/>
      <c r="C119" s="255"/>
      <c r="D119" s="255"/>
      <c r="E119" s="255"/>
      <c r="F119" s="255"/>
      <c r="G119" s="255"/>
      <c r="H119" s="255"/>
      <c r="I119" s="256"/>
      <c r="J119" s="147">
        <v>445644.21</v>
      </c>
      <c r="K119" s="146"/>
      <c r="L119" s="146"/>
      <c r="M119" s="146"/>
      <c r="N119" s="146"/>
      <c r="O119" s="146"/>
      <c r="P119" s="146"/>
      <c r="Z119" s="113"/>
      <c r="AA119" s="122"/>
      <c r="AE119" s="122"/>
      <c r="AF119" s="87" t="s">
        <v>470</v>
      </c>
      <c r="AG119" s="122"/>
    </row>
    <row r="120" spans="1:35" s="84" customFormat="1" ht="15" x14ac:dyDescent="0.25">
      <c r="A120" s="254" t="s">
        <v>310</v>
      </c>
      <c r="B120" s="255"/>
      <c r="C120" s="255"/>
      <c r="D120" s="255"/>
      <c r="E120" s="255"/>
      <c r="F120" s="255"/>
      <c r="G120" s="255"/>
      <c r="H120" s="255"/>
      <c r="I120" s="256"/>
      <c r="J120" s="147">
        <v>445644.21</v>
      </c>
      <c r="K120" s="146"/>
      <c r="L120" s="146"/>
      <c r="M120" s="146"/>
      <c r="N120" s="146"/>
      <c r="O120" s="146"/>
      <c r="P120" s="146"/>
      <c r="Z120" s="113"/>
      <c r="AA120" s="122"/>
      <c r="AE120" s="122"/>
      <c r="AF120" s="87" t="s">
        <v>310</v>
      </c>
      <c r="AG120" s="122"/>
    </row>
    <row r="121" spans="1:35" s="84" customFormat="1" ht="15" x14ac:dyDescent="0.25">
      <c r="A121" s="254" t="s">
        <v>311</v>
      </c>
      <c r="B121" s="255"/>
      <c r="C121" s="255"/>
      <c r="D121" s="255"/>
      <c r="E121" s="255"/>
      <c r="F121" s="255"/>
      <c r="G121" s="255"/>
      <c r="H121" s="255"/>
      <c r="I121" s="256"/>
      <c r="J121" s="146"/>
      <c r="K121" s="146"/>
      <c r="L121" s="146"/>
      <c r="M121" s="146"/>
      <c r="N121" s="146"/>
      <c r="O121" s="146"/>
      <c r="P121" s="146"/>
      <c r="Z121" s="113"/>
      <c r="AA121" s="122"/>
      <c r="AE121" s="122"/>
      <c r="AF121" s="87" t="s">
        <v>311</v>
      </c>
      <c r="AG121" s="122"/>
    </row>
    <row r="122" spans="1:35" s="84" customFormat="1" ht="15" x14ac:dyDescent="0.25">
      <c r="A122" s="254" t="s">
        <v>525</v>
      </c>
      <c r="B122" s="255"/>
      <c r="C122" s="255"/>
      <c r="D122" s="255"/>
      <c r="E122" s="255"/>
      <c r="F122" s="255"/>
      <c r="G122" s="255"/>
      <c r="H122" s="255"/>
      <c r="I122" s="256"/>
      <c r="J122" s="147">
        <v>445644.21</v>
      </c>
      <c r="K122" s="146"/>
      <c r="L122" s="146"/>
      <c r="M122" s="146"/>
      <c r="N122" s="146"/>
      <c r="O122" s="146"/>
      <c r="P122" s="146"/>
      <c r="Z122" s="113"/>
      <c r="AA122" s="122"/>
      <c r="AE122" s="122"/>
      <c r="AF122" s="87" t="s">
        <v>525</v>
      </c>
      <c r="AG122" s="122"/>
    </row>
    <row r="123" spans="1:35" s="84" customFormat="1" ht="15" x14ac:dyDescent="0.25">
      <c r="A123" s="257" t="s">
        <v>322</v>
      </c>
      <c r="B123" s="258"/>
      <c r="C123" s="258"/>
      <c r="D123" s="258"/>
      <c r="E123" s="258"/>
      <c r="F123" s="258"/>
      <c r="G123" s="258"/>
      <c r="H123" s="258"/>
      <c r="I123" s="259"/>
      <c r="J123" s="118">
        <v>445644.21</v>
      </c>
      <c r="K123" s="120"/>
      <c r="L123" s="120"/>
      <c r="M123" s="120"/>
      <c r="N123" s="120"/>
      <c r="O123" s="120"/>
      <c r="P123" s="120"/>
      <c r="Z123" s="113"/>
      <c r="AA123" s="122"/>
      <c r="AE123" s="122"/>
      <c r="AG123" s="122" t="s">
        <v>322</v>
      </c>
    </row>
    <row r="124" spans="1:35" s="84" customFormat="1" ht="15" x14ac:dyDescent="0.25">
      <c r="A124" s="257" t="s">
        <v>256</v>
      </c>
      <c r="B124" s="258"/>
      <c r="C124" s="258"/>
      <c r="D124" s="258"/>
      <c r="E124" s="258"/>
      <c r="F124" s="258"/>
      <c r="G124" s="258"/>
      <c r="H124" s="258"/>
      <c r="I124" s="259"/>
      <c r="J124" s="118">
        <v>413612.32</v>
      </c>
      <c r="K124" s="118">
        <v>23420.01</v>
      </c>
      <c r="L124" s="120"/>
      <c r="M124" s="120"/>
      <c r="N124" s="118">
        <v>4858.3100000000004</v>
      </c>
      <c r="O124" s="119">
        <v>42.45</v>
      </c>
      <c r="P124" s="120"/>
      <c r="AH124" s="122" t="s">
        <v>256</v>
      </c>
    </row>
    <row r="125" spans="1:35" s="84" customFormat="1" ht="15" x14ac:dyDescent="0.25">
      <c r="A125" s="257" t="s">
        <v>257</v>
      </c>
      <c r="B125" s="258"/>
      <c r="C125" s="258"/>
      <c r="D125" s="258"/>
      <c r="E125" s="258"/>
      <c r="F125" s="258"/>
      <c r="G125" s="258"/>
      <c r="H125" s="258"/>
      <c r="I125" s="259"/>
      <c r="J125" s="118">
        <v>483765.6</v>
      </c>
      <c r="K125" s="118">
        <v>32502.68</v>
      </c>
      <c r="L125" s="120"/>
      <c r="M125" s="120"/>
      <c r="N125" s="118">
        <v>5618.71</v>
      </c>
      <c r="O125" s="119">
        <v>58.91</v>
      </c>
      <c r="P125" s="120"/>
      <c r="AH125" s="122" t="s">
        <v>257</v>
      </c>
    </row>
    <row r="126" spans="1:35" s="84" customFormat="1" ht="15" x14ac:dyDescent="0.25">
      <c r="A126" s="254" t="s">
        <v>309</v>
      </c>
      <c r="B126" s="255"/>
      <c r="C126" s="255"/>
      <c r="D126" s="255"/>
      <c r="E126" s="255"/>
      <c r="F126" s="255"/>
      <c r="G126" s="255"/>
      <c r="H126" s="255"/>
      <c r="I126" s="256"/>
      <c r="J126" s="146"/>
      <c r="K126" s="146"/>
      <c r="L126" s="146"/>
      <c r="M126" s="146"/>
      <c r="N126" s="146"/>
      <c r="O126" s="146"/>
      <c r="P126" s="146"/>
      <c r="AH126" s="122"/>
      <c r="AI126" s="87" t="s">
        <v>309</v>
      </c>
    </row>
    <row r="127" spans="1:35" s="84" customFormat="1" ht="34.5" x14ac:dyDescent="0.25">
      <c r="A127" s="254" t="s">
        <v>543</v>
      </c>
      <c r="B127" s="255"/>
      <c r="C127" s="255"/>
      <c r="D127" s="255"/>
      <c r="E127" s="255"/>
      <c r="F127" s="255"/>
      <c r="G127" s="255"/>
      <c r="H127" s="255"/>
      <c r="I127" s="256"/>
      <c r="J127" s="147">
        <v>4684</v>
      </c>
      <c r="K127" s="147">
        <v>4684</v>
      </c>
      <c r="L127" s="146"/>
      <c r="M127" s="146"/>
      <c r="N127" s="146"/>
      <c r="O127" s="148">
        <v>8.49</v>
      </c>
      <c r="P127" s="146"/>
      <c r="AH127" s="122"/>
      <c r="AI127" s="87" t="s">
        <v>543</v>
      </c>
    </row>
    <row r="128" spans="1:35" s="84" customFormat="1" ht="23.25" x14ac:dyDescent="0.25">
      <c r="A128" s="254" t="s">
        <v>559</v>
      </c>
      <c r="B128" s="255"/>
      <c r="C128" s="255"/>
      <c r="D128" s="255"/>
      <c r="E128" s="255"/>
      <c r="F128" s="255"/>
      <c r="G128" s="255"/>
      <c r="H128" s="255"/>
      <c r="I128" s="256"/>
      <c r="J128" s="147">
        <v>22169.7</v>
      </c>
      <c r="K128" s="147">
        <v>1489.51</v>
      </c>
      <c r="L128" s="146"/>
      <c r="M128" s="146"/>
      <c r="N128" s="148">
        <v>257.49</v>
      </c>
      <c r="O128" s="150">
        <v>2.6998000000000002</v>
      </c>
      <c r="P128" s="146"/>
      <c r="AH128" s="122"/>
      <c r="AI128" s="87" t="s">
        <v>559</v>
      </c>
    </row>
    <row r="129" spans="1:35" s="84" customFormat="1" ht="23.25" x14ac:dyDescent="0.25">
      <c r="A129" s="254" t="s">
        <v>560</v>
      </c>
      <c r="B129" s="255"/>
      <c r="C129" s="255"/>
      <c r="D129" s="255"/>
      <c r="E129" s="255"/>
      <c r="F129" s="255"/>
      <c r="G129" s="255"/>
      <c r="H129" s="255"/>
      <c r="I129" s="256"/>
      <c r="J129" s="147">
        <v>21142.37</v>
      </c>
      <c r="K129" s="147">
        <v>1420.49</v>
      </c>
      <c r="L129" s="146"/>
      <c r="M129" s="146"/>
      <c r="N129" s="148">
        <v>245.56</v>
      </c>
      <c r="O129" s="150">
        <v>2.5748000000000002</v>
      </c>
      <c r="P129" s="146"/>
      <c r="AH129" s="122"/>
      <c r="AI129" s="87" t="s">
        <v>560</v>
      </c>
    </row>
    <row r="130" spans="1:35" s="84" customFormat="1" ht="15" x14ac:dyDescent="0.25">
      <c r="A130" s="254" t="s">
        <v>561</v>
      </c>
      <c r="B130" s="255"/>
      <c r="C130" s="255"/>
      <c r="D130" s="255"/>
      <c r="E130" s="255"/>
      <c r="F130" s="255"/>
      <c r="G130" s="255"/>
      <c r="H130" s="255"/>
      <c r="I130" s="256"/>
      <c r="J130" s="147">
        <v>22157.21</v>
      </c>
      <c r="K130" s="147">
        <v>1488.67</v>
      </c>
      <c r="L130" s="146"/>
      <c r="M130" s="146"/>
      <c r="N130" s="148">
        <v>257.35000000000002</v>
      </c>
      <c r="O130" s="149">
        <v>2.698</v>
      </c>
      <c r="P130" s="146"/>
      <c r="AH130" s="122"/>
      <c r="AI130" s="87" t="s">
        <v>561</v>
      </c>
    </row>
    <row r="131" spans="1:35" s="84" customFormat="1" ht="15" x14ac:dyDescent="0.25">
      <c r="A131" s="257" t="s">
        <v>253</v>
      </c>
      <c r="B131" s="258"/>
      <c r="C131" s="258"/>
      <c r="D131" s="258"/>
      <c r="E131" s="258"/>
      <c r="F131" s="258"/>
      <c r="G131" s="258"/>
      <c r="H131" s="258"/>
      <c r="I131" s="259"/>
      <c r="J131" s="118">
        <v>12861.12</v>
      </c>
      <c r="K131" s="120"/>
      <c r="L131" s="120"/>
      <c r="M131" s="120"/>
      <c r="N131" s="120"/>
      <c r="O131" s="120"/>
      <c r="P131" s="120"/>
      <c r="AH131" s="122" t="s">
        <v>253</v>
      </c>
    </row>
    <row r="132" spans="1:35" s="84" customFormat="1" ht="15" x14ac:dyDescent="0.25">
      <c r="A132" s="254" t="s">
        <v>309</v>
      </c>
      <c r="B132" s="255"/>
      <c r="C132" s="255"/>
      <c r="D132" s="255"/>
      <c r="E132" s="255"/>
      <c r="F132" s="255"/>
      <c r="G132" s="255"/>
      <c r="H132" s="255"/>
      <c r="I132" s="256"/>
      <c r="J132" s="146"/>
      <c r="K132" s="146"/>
      <c r="L132" s="146"/>
      <c r="M132" s="146"/>
      <c r="N132" s="146"/>
      <c r="O132" s="146"/>
      <c r="P132" s="146"/>
      <c r="AH132" s="122"/>
      <c r="AI132" s="87" t="s">
        <v>309</v>
      </c>
    </row>
    <row r="133" spans="1:35" s="84" customFormat="1" ht="15" x14ac:dyDescent="0.25">
      <c r="A133" s="254" t="s">
        <v>547</v>
      </c>
      <c r="B133" s="255"/>
      <c r="C133" s="255"/>
      <c r="D133" s="255"/>
      <c r="E133" s="255"/>
      <c r="F133" s="255"/>
      <c r="G133" s="255"/>
      <c r="H133" s="255"/>
      <c r="I133" s="256"/>
      <c r="J133" s="147">
        <v>12861.12</v>
      </c>
      <c r="K133" s="146"/>
      <c r="L133" s="146"/>
      <c r="M133" s="146"/>
      <c r="N133" s="146"/>
      <c r="O133" s="146"/>
      <c r="P133" s="146"/>
      <c r="AH133" s="122"/>
      <c r="AI133" s="87" t="s">
        <v>547</v>
      </c>
    </row>
    <row r="134" spans="1:35" s="84" customFormat="1" ht="15" x14ac:dyDescent="0.25">
      <c r="A134" s="257" t="s">
        <v>254</v>
      </c>
      <c r="B134" s="258"/>
      <c r="C134" s="258"/>
      <c r="D134" s="258"/>
      <c r="E134" s="258"/>
      <c r="F134" s="258"/>
      <c r="G134" s="258"/>
      <c r="H134" s="258"/>
      <c r="I134" s="259"/>
      <c r="J134" s="118">
        <v>6092.11</v>
      </c>
      <c r="K134" s="120"/>
      <c r="L134" s="120"/>
      <c r="M134" s="120"/>
      <c r="N134" s="120"/>
      <c r="O134" s="120"/>
      <c r="P134" s="120"/>
      <c r="AH134" s="122" t="s">
        <v>254</v>
      </c>
    </row>
    <row r="135" spans="1:35" s="84" customFormat="1" ht="15" x14ac:dyDescent="0.25">
      <c r="A135" s="254" t="s">
        <v>309</v>
      </c>
      <c r="B135" s="255"/>
      <c r="C135" s="255"/>
      <c r="D135" s="255"/>
      <c r="E135" s="255"/>
      <c r="F135" s="255"/>
      <c r="G135" s="255"/>
      <c r="H135" s="255"/>
      <c r="I135" s="256"/>
      <c r="J135" s="146"/>
      <c r="K135" s="146"/>
      <c r="L135" s="146"/>
      <c r="M135" s="146"/>
      <c r="N135" s="146"/>
      <c r="O135" s="146"/>
      <c r="P135" s="146"/>
      <c r="AH135" s="122"/>
      <c r="AI135" s="87" t="s">
        <v>309</v>
      </c>
    </row>
    <row r="136" spans="1:35" s="84" customFormat="1" ht="15" x14ac:dyDescent="0.25">
      <c r="A136" s="254" t="s">
        <v>548</v>
      </c>
      <c r="B136" s="255"/>
      <c r="C136" s="255"/>
      <c r="D136" s="255"/>
      <c r="E136" s="255"/>
      <c r="F136" s="255"/>
      <c r="G136" s="255"/>
      <c r="H136" s="255"/>
      <c r="I136" s="256"/>
      <c r="J136" s="147">
        <v>6092.11</v>
      </c>
      <c r="K136" s="146"/>
      <c r="L136" s="146"/>
      <c r="M136" s="146"/>
      <c r="N136" s="146"/>
      <c r="O136" s="146"/>
      <c r="P136" s="146"/>
      <c r="AH136" s="122"/>
      <c r="AI136" s="87" t="s">
        <v>548</v>
      </c>
    </row>
    <row r="137" spans="1:35" s="84" customFormat="1" ht="15" x14ac:dyDescent="0.25">
      <c r="A137" s="257" t="s">
        <v>258</v>
      </c>
      <c r="B137" s="258"/>
      <c r="C137" s="258"/>
      <c r="D137" s="258"/>
      <c r="E137" s="258"/>
      <c r="F137" s="258"/>
      <c r="G137" s="258"/>
      <c r="H137" s="258"/>
      <c r="I137" s="259"/>
      <c r="J137" s="120"/>
      <c r="K137" s="120"/>
      <c r="L137" s="120"/>
      <c r="M137" s="120"/>
      <c r="N137" s="120"/>
      <c r="O137" s="120"/>
      <c r="P137" s="120"/>
      <c r="AH137" s="122" t="s">
        <v>258</v>
      </c>
    </row>
    <row r="138" spans="1:35" s="84" customFormat="1" ht="15" x14ac:dyDescent="0.25">
      <c r="A138" s="254" t="s">
        <v>336</v>
      </c>
      <c r="B138" s="255"/>
      <c r="C138" s="255"/>
      <c r="D138" s="255"/>
      <c r="E138" s="255"/>
      <c r="F138" s="255"/>
      <c r="G138" s="255"/>
      <c r="H138" s="255"/>
      <c r="I138" s="256"/>
      <c r="J138" s="146"/>
      <c r="K138" s="146"/>
      <c r="L138" s="146"/>
      <c r="M138" s="146"/>
      <c r="N138" s="146"/>
      <c r="O138" s="146"/>
      <c r="P138" s="146"/>
      <c r="AH138" s="122"/>
      <c r="AI138" s="87" t="s">
        <v>336</v>
      </c>
    </row>
    <row r="139" spans="1:35" s="84" customFormat="1" ht="15" x14ac:dyDescent="0.25">
      <c r="A139" s="254" t="s">
        <v>338</v>
      </c>
      <c r="B139" s="255"/>
      <c r="C139" s="255"/>
      <c r="D139" s="255"/>
      <c r="E139" s="255"/>
      <c r="F139" s="255"/>
      <c r="G139" s="255"/>
      <c r="H139" s="255"/>
      <c r="I139" s="256"/>
      <c r="J139" s="146"/>
      <c r="K139" s="146"/>
      <c r="L139" s="146"/>
      <c r="M139" s="146"/>
      <c r="N139" s="146"/>
      <c r="O139" s="146"/>
      <c r="P139" s="146"/>
      <c r="AH139" s="122"/>
      <c r="AI139" s="87" t="s">
        <v>338</v>
      </c>
    </row>
    <row r="140" spans="1:35" s="84" customFormat="1" ht="15" x14ac:dyDescent="0.25">
      <c r="A140" s="254" t="s">
        <v>562</v>
      </c>
      <c r="B140" s="255"/>
      <c r="C140" s="255"/>
      <c r="D140" s="255"/>
      <c r="E140" s="255"/>
      <c r="F140" s="255"/>
      <c r="G140" s="255"/>
      <c r="H140" s="255"/>
      <c r="I140" s="256"/>
      <c r="J140" s="147">
        <v>14613.22</v>
      </c>
      <c r="K140" s="147">
        <v>9754.91</v>
      </c>
      <c r="L140" s="146"/>
      <c r="M140" s="146"/>
      <c r="N140" s="147">
        <v>4858.3100000000004</v>
      </c>
      <c r="O140" s="148">
        <v>22.45</v>
      </c>
      <c r="P140" s="146"/>
      <c r="AH140" s="122"/>
      <c r="AI140" s="87" t="s">
        <v>562</v>
      </c>
    </row>
    <row r="141" spans="1:35" s="84" customFormat="1" ht="34.5" x14ac:dyDescent="0.25">
      <c r="A141" s="254" t="s">
        <v>332</v>
      </c>
      <c r="B141" s="255"/>
      <c r="C141" s="255"/>
      <c r="D141" s="255"/>
      <c r="E141" s="255"/>
      <c r="F141" s="255"/>
      <c r="G141" s="255"/>
      <c r="H141" s="255"/>
      <c r="I141" s="256"/>
      <c r="J141" s="147">
        <v>16564.2</v>
      </c>
      <c r="K141" s="147">
        <v>11705.89</v>
      </c>
      <c r="L141" s="146"/>
      <c r="M141" s="146"/>
      <c r="N141" s="147">
        <v>4858.3100000000004</v>
      </c>
      <c r="O141" s="148">
        <v>26.94</v>
      </c>
      <c r="P141" s="146"/>
      <c r="AH141" s="122"/>
      <c r="AI141" s="87" t="s">
        <v>332</v>
      </c>
    </row>
    <row r="142" spans="1:35" s="84" customFormat="1" ht="23.25" x14ac:dyDescent="0.25">
      <c r="A142" s="254" t="s">
        <v>492</v>
      </c>
      <c r="B142" s="255"/>
      <c r="C142" s="255"/>
      <c r="D142" s="255"/>
      <c r="E142" s="255"/>
      <c r="F142" s="255"/>
      <c r="G142" s="255"/>
      <c r="H142" s="255"/>
      <c r="I142" s="256"/>
      <c r="J142" s="147">
        <v>17442.099999999999</v>
      </c>
      <c r="K142" s="147">
        <v>12326.3</v>
      </c>
      <c r="L142" s="146"/>
      <c r="M142" s="146"/>
      <c r="N142" s="147">
        <v>5115.8</v>
      </c>
      <c r="O142" s="148">
        <v>28.37</v>
      </c>
      <c r="P142" s="146"/>
      <c r="AH142" s="122"/>
      <c r="AI142" s="87" t="s">
        <v>492</v>
      </c>
    </row>
    <row r="143" spans="1:35" s="84" customFormat="1" ht="23.25" x14ac:dyDescent="0.25">
      <c r="A143" s="254" t="s">
        <v>333</v>
      </c>
      <c r="B143" s="255"/>
      <c r="C143" s="255"/>
      <c r="D143" s="255"/>
      <c r="E143" s="255"/>
      <c r="F143" s="255"/>
      <c r="G143" s="255"/>
      <c r="H143" s="255"/>
      <c r="I143" s="256"/>
      <c r="J143" s="147">
        <v>18279.32</v>
      </c>
      <c r="K143" s="147">
        <v>12917.96</v>
      </c>
      <c r="L143" s="146"/>
      <c r="M143" s="146"/>
      <c r="N143" s="147">
        <v>5361.36</v>
      </c>
      <c r="O143" s="148">
        <v>29.73</v>
      </c>
      <c r="P143" s="146"/>
      <c r="AH143" s="122"/>
      <c r="AI143" s="87" t="s">
        <v>333</v>
      </c>
    </row>
    <row r="144" spans="1:35" s="84" customFormat="1" ht="23.25" x14ac:dyDescent="0.25">
      <c r="A144" s="254" t="s">
        <v>493</v>
      </c>
      <c r="B144" s="255"/>
      <c r="C144" s="255"/>
      <c r="D144" s="255"/>
      <c r="E144" s="255"/>
      <c r="F144" s="255"/>
      <c r="G144" s="255"/>
      <c r="H144" s="255"/>
      <c r="I144" s="256"/>
      <c r="J144" s="147">
        <v>19156.73</v>
      </c>
      <c r="K144" s="147">
        <v>13538.02</v>
      </c>
      <c r="L144" s="146"/>
      <c r="M144" s="146"/>
      <c r="N144" s="147">
        <v>5618.71</v>
      </c>
      <c r="O144" s="148">
        <v>31.16</v>
      </c>
      <c r="P144" s="146"/>
      <c r="AH144" s="122"/>
      <c r="AI144" s="87" t="s">
        <v>493</v>
      </c>
    </row>
    <row r="145" spans="1:35" s="84" customFormat="1" ht="15" x14ac:dyDescent="0.25">
      <c r="A145" s="254" t="s">
        <v>496</v>
      </c>
      <c r="B145" s="255"/>
      <c r="C145" s="255"/>
      <c r="D145" s="255"/>
      <c r="E145" s="255"/>
      <c r="F145" s="255"/>
      <c r="G145" s="255"/>
      <c r="H145" s="255"/>
      <c r="I145" s="256"/>
      <c r="J145" s="147">
        <v>12861.12</v>
      </c>
      <c r="K145" s="146"/>
      <c r="L145" s="146"/>
      <c r="M145" s="146"/>
      <c r="N145" s="146"/>
      <c r="O145" s="146"/>
      <c r="P145" s="146"/>
      <c r="AH145" s="122"/>
      <c r="AI145" s="87" t="s">
        <v>496</v>
      </c>
    </row>
    <row r="146" spans="1:35" s="84" customFormat="1" ht="15" x14ac:dyDescent="0.25">
      <c r="A146" s="254" t="s">
        <v>497</v>
      </c>
      <c r="B146" s="255"/>
      <c r="C146" s="255"/>
      <c r="D146" s="255"/>
      <c r="E146" s="255"/>
      <c r="F146" s="255"/>
      <c r="G146" s="255"/>
      <c r="H146" s="255"/>
      <c r="I146" s="256"/>
      <c r="J146" s="147">
        <v>6092.11</v>
      </c>
      <c r="K146" s="146"/>
      <c r="L146" s="146"/>
      <c r="M146" s="146"/>
      <c r="N146" s="146"/>
      <c r="O146" s="146"/>
      <c r="P146" s="146"/>
      <c r="AH146" s="122"/>
      <c r="AI146" s="87" t="s">
        <v>497</v>
      </c>
    </row>
    <row r="147" spans="1:35" s="84" customFormat="1" ht="15" x14ac:dyDescent="0.25">
      <c r="A147" s="254" t="s">
        <v>334</v>
      </c>
      <c r="B147" s="255"/>
      <c r="C147" s="255"/>
      <c r="D147" s="255"/>
      <c r="E147" s="255"/>
      <c r="F147" s="255"/>
      <c r="G147" s="255"/>
      <c r="H147" s="255"/>
      <c r="I147" s="256"/>
      <c r="J147" s="147">
        <v>38109.96</v>
      </c>
      <c r="K147" s="146"/>
      <c r="L147" s="146"/>
      <c r="M147" s="146"/>
      <c r="N147" s="146"/>
      <c r="O147" s="148">
        <v>31.16</v>
      </c>
      <c r="P147" s="146"/>
      <c r="AH147" s="122"/>
      <c r="AI147" s="87" t="s">
        <v>334</v>
      </c>
    </row>
    <row r="148" spans="1:35" s="84" customFormat="1" ht="23.25" x14ac:dyDescent="0.25">
      <c r="A148" s="254" t="s">
        <v>339</v>
      </c>
      <c r="B148" s="255"/>
      <c r="C148" s="255"/>
      <c r="D148" s="255"/>
      <c r="E148" s="255"/>
      <c r="F148" s="255"/>
      <c r="G148" s="255"/>
      <c r="H148" s="255"/>
      <c r="I148" s="256"/>
      <c r="J148" s="146"/>
      <c r="K148" s="146"/>
      <c r="L148" s="146"/>
      <c r="M148" s="146"/>
      <c r="N148" s="146"/>
      <c r="O148" s="146"/>
      <c r="P148" s="146"/>
      <c r="AH148" s="122"/>
      <c r="AI148" s="87" t="s">
        <v>339</v>
      </c>
    </row>
    <row r="149" spans="1:35" s="84" customFormat="1" ht="15" x14ac:dyDescent="0.25">
      <c r="A149" s="254" t="s">
        <v>563</v>
      </c>
      <c r="B149" s="255"/>
      <c r="C149" s="255"/>
      <c r="D149" s="255"/>
      <c r="E149" s="255"/>
      <c r="F149" s="255"/>
      <c r="G149" s="255"/>
      <c r="H149" s="255"/>
      <c r="I149" s="256"/>
      <c r="J149" s="147">
        <v>13665.1</v>
      </c>
      <c r="K149" s="147">
        <v>13665.1</v>
      </c>
      <c r="L149" s="146"/>
      <c r="M149" s="146"/>
      <c r="N149" s="146"/>
      <c r="O149" s="152">
        <v>20</v>
      </c>
      <c r="P149" s="146"/>
      <c r="AH149" s="122"/>
      <c r="AI149" s="87" t="s">
        <v>563</v>
      </c>
    </row>
    <row r="150" spans="1:35" s="84" customFormat="1" ht="34.5" x14ac:dyDescent="0.25">
      <c r="A150" s="254" t="s">
        <v>332</v>
      </c>
      <c r="B150" s="255"/>
      <c r="C150" s="255"/>
      <c r="D150" s="255"/>
      <c r="E150" s="255"/>
      <c r="F150" s="255"/>
      <c r="G150" s="255"/>
      <c r="H150" s="255"/>
      <c r="I150" s="256"/>
      <c r="J150" s="147">
        <v>16398.12</v>
      </c>
      <c r="K150" s="147">
        <v>16398.12</v>
      </c>
      <c r="L150" s="146"/>
      <c r="M150" s="146"/>
      <c r="N150" s="146"/>
      <c r="O150" s="152">
        <v>24</v>
      </c>
      <c r="P150" s="146"/>
      <c r="AH150" s="122"/>
      <c r="AI150" s="87" t="s">
        <v>332</v>
      </c>
    </row>
    <row r="151" spans="1:35" s="84" customFormat="1" ht="23.25" x14ac:dyDescent="0.25">
      <c r="A151" s="254" t="s">
        <v>492</v>
      </c>
      <c r="B151" s="255"/>
      <c r="C151" s="255"/>
      <c r="D151" s="255"/>
      <c r="E151" s="255"/>
      <c r="F151" s="255"/>
      <c r="G151" s="255"/>
      <c r="H151" s="255"/>
      <c r="I151" s="256"/>
      <c r="J151" s="147">
        <v>17267.22</v>
      </c>
      <c r="K151" s="147">
        <v>17267.22</v>
      </c>
      <c r="L151" s="146"/>
      <c r="M151" s="146"/>
      <c r="N151" s="146"/>
      <c r="O151" s="148">
        <v>25.27</v>
      </c>
      <c r="P151" s="146"/>
      <c r="AH151" s="122"/>
      <c r="AI151" s="87" t="s">
        <v>492</v>
      </c>
    </row>
    <row r="152" spans="1:35" s="84" customFormat="1" ht="23.25" x14ac:dyDescent="0.25">
      <c r="A152" s="254" t="s">
        <v>333</v>
      </c>
      <c r="B152" s="255"/>
      <c r="C152" s="255"/>
      <c r="D152" s="255"/>
      <c r="E152" s="255"/>
      <c r="F152" s="255"/>
      <c r="G152" s="255"/>
      <c r="H152" s="255"/>
      <c r="I152" s="256"/>
      <c r="J152" s="147">
        <v>18096.05</v>
      </c>
      <c r="K152" s="147">
        <v>18096.05</v>
      </c>
      <c r="L152" s="146"/>
      <c r="M152" s="146"/>
      <c r="N152" s="146"/>
      <c r="O152" s="148">
        <v>26.48</v>
      </c>
      <c r="P152" s="146"/>
      <c r="AH152" s="122"/>
      <c r="AI152" s="87" t="s">
        <v>333</v>
      </c>
    </row>
    <row r="153" spans="1:35" s="84" customFormat="1" ht="23.25" x14ac:dyDescent="0.25">
      <c r="A153" s="254" t="s">
        <v>493</v>
      </c>
      <c r="B153" s="255"/>
      <c r="C153" s="255"/>
      <c r="D153" s="255"/>
      <c r="E153" s="255"/>
      <c r="F153" s="255"/>
      <c r="G153" s="255"/>
      <c r="H153" s="255"/>
      <c r="I153" s="256"/>
      <c r="J153" s="147">
        <v>18964.66</v>
      </c>
      <c r="K153" s="147">
        <v>18964.66</v>
      </c>
      <c r="L153" s="146"/>
      <c r="M153" s="146"/>
      <c r="N153" s="146"/>
      <c r="O153" s="148">
        <v>27.75</v>
      </c>
      <c r="P153" s="146"/>
      <c r="AH153" s="122"/>
      <c r="AI153" s="87" t="s">
        <v>493</v>
      </c>
    </row>
    <row r="154" spans="1:35" s="84" customFormat="1" ht="15" x14ac:dyDescent="0.25">
      <c r="A154" s="254" t="s">
        <v>335</v>
      </c>
      <c r="B154" s="255"/>
      <c r="C154" s="255"/>
      <c r="D154" s="255"/>
      <c r="E154" s="255"/>
      <c r="F154" s="255"/>
      <c r="G154" s="255"/>
      <c r="H154" s="255"/>
      <c r="I154" s="256"/>
      <c r="J154" s="147">
        <v>57074.62</v>
      </c>
      <c r="K154" s="146"/>
      <c r="L154" s="146"/>
      <c r="M154" s="146"/>
      <c r="N154" s="146"/>
      <c r="O154" s="148">
        <v>58.91</v>
      </c>
      <c r="P154" s="146"/>
      <c r="AH154" s="122"/>
      <c r="AI154" s="87" t="s">
        <v>335</v>
      </c>
    </row>
    <row r="155" spans="1:35" s="84" customFormat="1" ht="15" x14ac:dyDescent="0.25">
      <c r="A155" s="254" t="s">
        <v>522</v>
      </c>
      <c r="B155" s="255"/>
      <c r="C155" s="255"/>
      <c r="D155" s="255"/>
      <c r="E155" s="255"/>
      <c r="F155" s="255"/>
      <c r="G155" s="255"/>
      <c r="H155" s="255"/>
      <c r="I155" s="256"/>
      <c r="J155" s="146"/>
      <c r="K155" s="146"/>
      <c r="L155" s="146"/>
      <c r="M155" s="146"/>
      <c r="N155" s="146"/>
      <c r="O155" s="146"/>
      <c r="P155" s="146"/>
      <c r="AH155" s="122"/>
      <c r="AI155" s="87" t="s">
        <v>522</v>
      </c>
    </row>
    <row r="156" spans="1:35" s="84" customFormat="1" ht="15" x14ac:dyDescent="0.25">
      <c r="A156" s="254" t="s">
        <v>523</v>
      </c>
      <c r="B156" s="255"/>
      <c r="C156" s="255"/>
      <c r="D156" s="255"/>
      <c r="E156" s="255"/>
      <c r="F156" s="255"/>
      <c r="G156" s="255"/>
      <c r="H156" s="255"/>
      <c r="I156" s="256"/>
      <c r="J156" s="146"/>
      <c r="K156" s="146"/>
      <c r="L156" s="146"/>
      <c r="M156" s="146"/>
      <c r="N156" s="146"/>
      <c r="O156" s="146"/>
      <c r="P156" s="146"/>
      <c r="AH156" s="122"/>
      <c r="AI156" s="87" t="s">
        <v>523</v>
      </c>
    </row>
    <row r="157" spans="1:35" s="84" customFormat="1" ht="15" x14ac:dyDescent="0.25">
      <c r="A157" s="254" t="s">
        <v>564</v>
      </c>
      <c r="B157" s="255"/>
      <c r="C157" s="255"/>
      <c r="D157" s="255"/>
      <c r="E157" s="255"/>
      <c r="F157" s="255"/>
      <c r="G157" s="255"/>
      <c r="H157" s="255"/>
      <c r="I157" s="256"/>
      <c r="J157" s="147">
        <v>385334</v>
      </c>
      <c r="K157" s="146"/>
      <c r="L157" s="146"/>
      <c r="M157" s="146"/>
      <c r="N157" s="146"/>
      <c r="O157" s="146"/>
      <c r="P157" s="146"/>
      <c r="AH157" s="122"/>
      <c r="AI157" s="87" t="s">
        <v>564</v>
      </c>
    </row>
    <row r="158" spans="1:35" s="84" customFormat="1" ht="23.25" x14ac:dyDescent="0.25">
      <c r="A158" s="254" t="s">
        <v>492</v>
      </c>
      <c r="B158" s="255"/>
      <c r="C158" s="255"/>
      <c r="D158" s="255"/>
      <c r="E158" s="255"/>
      <c r="F158" s="255"/>
      <c r="G158" s="255"/>
      <c r="H158" s="255"/>
      <c r="I158" s="256"/>
      <c r="J158" s="147">
        <v>405756.7</v>
      </c>
      <c r="K158" s="146"/>
      <c r="L158" s="146"/>
      <c r="M158" s="146"/>
      <c r="N158" s="146"/>
      <c r="O158" s="146"/>
      <c r="P158" s="146"/>
      <c r="AH158" s="122"/>
      <c r="AI158" s="87" t="s">
        <v>492</v>
      </c>
    </row>
    <row r="159" spans="1:35" s="84" customFormat="1" ht="23.25" x14ac:dyDescent="0.25">
      <c r="A159" s="254" t="s">
        <v>333</v>
      </c>
      <c r="B159" s="255"/>
      <c r="C159" s="255"/>
      <c r="D159" s="255"/>
      <c r="E159" s="255"/>
      <c r="F159" s="255"/>
      <c r="G159" s="255"/>
      <c r="H159" s="255"/>
      <c r="I159" s="256"/>
      <c r="J159" s="147">
        <v>425233.02</v>
      </c>
      <c r="K159" s="146"/>
      <c r="L159" s="146"/>
      <c r="M159" s="146"/>
      <c r="N159" s="146"/>
      <c r="O159" s="146"/>
      <c r="P159" s="146"/>
      <c r="AH159" s="122"/>
      <c r="AI159" s="87" t="s">
        <v>333</v>
      </c>
    </row>
    <row r="160" spans="1:35" s="84" customFormat="1" ht="23.25" x14ac:dyDescent="0.25">
      <c r="A160" s="254" t="s">
        <v>493</v>
      </c>
      <c r="B160" s="255"/>
      <c r="C160" s="255"/>
      <c r="D160" s="255"/>
      <c r="E160" s="255"/>
      <c r="F160" s="255"/>
      <c r="G160" s="255"/>
      <c r="H160" s="255"/>
      <c r="I160" s="256"/>
      <c r="J160" s="147">
        <v>445644.21</v>
      </c>
      <c r="K160" s="146"/>
      <c r="L160" s="146"/>
      <c r="M160" s="146"/>
      <c r="N160" s="146"/>
      <c r="O160" s="146"/>
      <c r="P160" s="146"/>
      <c r="AH160" s="122"/>
      <c r="AI160" s="87" t="s">
        <v>493</v>
      </c>
    </row>
    <row r="161" spans="1:37" s="84" customFormat="1" ht="15" x14ac:dyDescent="0.25">
      <c r="A161" s="254" t="s">
        <v>335</v>
      </c>
      <c r="B161" s="255"/>
      <c r="C161" s="255"/>
      <c r="D161" s="255"/>
      <c r="E161" s="255"/>
      <c r="F161" s="255"/>
      <c r="G161" s="255"/>
      <c r="H161" s="255"/>
      <c r="I161" s="256"/>
      <c r="J161" s="147">
        <v>445644.21</v>
      </c>
      <c r="K161" s="146"/>
      <c r="L161" s="146"/>
      <c r="M161" s="146"/>
      <c r="N161" s="146"/>
      <c r="O161" s="146"/>
      <c r="P161" s="146"/>
      <c r="AH161" s="122"/>
      <c r="AI161" s="87" t="s">
        <v>335</v>
      </c>
    </row>
    <row r="162" spans="1:37" s="84" customFormat="1" ht="15" x14ac:dyDescent="0.25">
      <c r="A162" s="254" t="s">
        <v>310</v>
      </c>
      <c r="B162" s="255"/>
      <c r="C162" s="255"/>
      <c r="D162" s="255"/>
      <c r="E162" s="255"/>
      <c r="F162" s="255"/>
      <c r="G162" s="255"/>
      <c r="H162" s="255"/>
      <c r="I162" s="256"/>
      <c r="J162" s="147">
        <v>502718.83</v>
      </c>
      <c r="K162" s="146"/>
      <c r="L162" s="146"/>
      <c r="M162" s="146"/>
      <c r="N162" s="146"/>
      <c r="O162" s="148">
        <v>58.91</v>
      </c>
      <c r="P162" s="146"/>
      <c r="AH162" s="122"/>
      <c r="AI162" s="87" t="s">
        <v>310</v>
      </c>
    </row>
    <row r="163" spans="1:37" s="84" customFormat="1" ht="15" x14ac:dyDescent="0.25">
      <c r="A163" s="254" t="s">
        <v>311</v>
      </c>
      <c r="B163" s="255"/>
      <c r="C163" s="255"/>
      <c r="D163" s="255"/>
      <c r="E163" s="255"/>
      <c r="F163" s="255"/>
      <c r="G163" s="255"/>
      <c r="H163" s="255"/>
      <c r="I163" s="256"/>
      <c r="J163" s="146"/>
      <c r="K163" s="146"/>
      <c r="L163" s="146"/>
      <c r="M163" s="146"/>
      <c r="N163" s="146"/>
      <c r="O163" s="146"/>
      <c r="P163" s="146"/>
      <c r="AH163" s="122"/>
      <c r="AI163" s="87" t="s">
        <v>311</v>
      </c>
    </row>
    <row r="164" spans="1:37" s="84" customFormat="1" ht="15" x14ac:dyDescent="0.25">
      <c r="A164" s="254" t="s">
        <v>312</v>
      </c>
      <c r="B164" s="255"/>
      <c r="C164" s="255"/>
      <c r="D164" s="255"/>
      <c r="E164" s="255"/>
      <c r="F164" s="255"/>
      <c r="G164" s="255"/>
      <c r="H164" s="255"/>
      <c r="I164" s="256"/>
      <c r="J164" s="147">
        <v>5618.71</v>
      </c>
      <c r="K164" s="146"/>
      <c r="L164" s="146"/>
      <c r="M164" s="146"/>
      <c r="N164" s="146"/>
      <c r="O164" s="146"/>
      <c r="P164" s="146"/>
      <c r="AH164" s="122"/>
      <c r="AI164" s="87" t="s">
        <v>312</v>
      </c>
    </row>
    <row r="165" spans="1:37" s="84" customFormat="1" ht="15" x14ac:dyDescent="0.25">
      <c r="A165" s="254" t="s">
        <v>314</v>
      </c>
      <c r="B165" s="255"/>
      <c r="C165" s="255"/>
      <c r="D165" s="255"/>
      <c r="E165" s="255"/>
      <c r="F165" s="255"/>
      <c r="G165" s="255"/>
      <c r="H165" s="255"/>
      <c r="I165" s="256"/>
      <c r="J165" s="147">
        <v>32502.68</v>
      </c>
      <c r="K165" s="146"/>
      <c r="L165" s="146"/>
      <c r="M165" s="146"/>
      <c r="N165" s="146"/>
      <c r="O165" s="146"/>
      <c r="P165" s="146"/>
      <c r="AH165" s="122"/>
      <c r="AI165" s="87" t="s">
        <v>314</v>
      </c>
    </row>
    <row r="166" spans="1:37" s="84" customFormat="1" ht="15" x14ac:dyDescent="0.25">
      <c r="A166" s="254" t="s">
        <v>525</v>
      </c>
      <c r="B166" s="255"/>
      <c r="C166" s="255"/>
      <c r="D166" s="255"/>
      <c r="E166" s="255"/>
      <c r="F166" s="255"/>
      <c r="G166" s="255"/>
      <c r="H166" s="255"/>
      <c r="I166" s="256"/>
      <c r="J166" s="147">
        <v>445644.21</v>
      </c>
      <c r="K166" s="146"/>
      <c r="L166" s="146"/>
      <c r="M166" s="146"/>
      <c r="N166" s="146"/>
      <c r="O166" s="146"/>
      <c r="P166" s="146"/>
      <c r="AH166" s="122"/>
      <c r="AI166" s="87" t="s">
        <v>525</v>
      </c>
    </row>
    <row r="167" spans="1:37" s="84" customFormat="1" ht="15" x14ac:dyDescent="0.25">
      <c r="A167" s="254" t="s">
        <v>315</v>
      </c>
      <c r="B167" s="255"/>
      <c r="C167" s="255"/>
      <c r="D167" s="255"/>
      <c r="E167" s="255"/>
      <c r="F167" s="255"/>
      <c r="G167" s="255"/>
      <c r="H167" s="255"/>
      <c r="I167" s="256"/>
      <c r="J167" s="147">
        <v>12861.12</v>
      </c>
      <c r="K167" s="146"/>
      <c r="L167" s="146"/>
      <c r="M167" s="146"/>
      <c r="N167" s="146"/>
      <c r="O167" s="146"/>
      <c r="P167" s="146"/>
      <c r="AH167" s="122"/>
      <c r="AI167" s="87" t="s">
        <v>315</v>
      </c>
    </row>
    <row r="168" spans="1:37" s="84" customFormat="1" ht="15" x14ac:dyDescent="0.25">
      <c r="A168" s="254" t="s">
        <v>316</v>
      </c>
      <c r="B168" s="255"/>
      <c r="C168" s="255"/>
      <c r="D168" s="255"/>
      <c r="E168" s="255"/>
      <c r="F168" s="255"/>
      <c r="G168" s="255"/>
      <c r="H168" s="255"/>
      <c r="I168" s="256"/>
      <c r="J168" s="147">
        <v>6092.11</v>
      </c>
      <c r="K168" s="146"/>
      <c r="L168" s="146"/>
      <c r="M168" s="146"/>
      <c r="N168" s="146"/>
      <c r="O168" s="146"/>
      <c r="P168" s="146"/>
      <c r="AH168" s="122"/>
      <c r="AI168" s="87" t="s">
        <v>316</v>
      </c>
    </row>
    <row r="169" spans="1:37" s="84" customFormat="1" ht="15" x14ac:dyDescent="0.25">
      <c r="A169" s="257" t="s">
        <v>323</v>
      </c>
      <c r="B169" s="258"/>
      <c r="C169" s="258"/>
      <c r="D169" s="258"/>
      <c r="E169" s="258"/>
      <c r="F169" s="258"/>
      <c r="G169" s="258"/>
      <c r="H169" s="258"/>
      <c r="I169" s="259"/>
      <c r="J169" s="118">
        <v>502718.83</v>
      </c>
      <c r="K169" s="120"/>
      <c r="L169" s="120"/>
      <c r="M169" s="120"/>
      <c r="N169" s="120"/>
      <c r="O169" s="119">
        <v>58.91</v>
      </c>
      <c r="P169" s="120"/>
      <c r="AH169" s="122"/>
      <c r="AJ169" s="122" t="s">
        <v>323</v>
      </c>
    </row>
    <row r="170" spans="1:37" s="84" customFormat="1" ht="3" customHeight="1" x14ac:dyDescent="0.25">
      <c r="A170" s="153"/>
      <c r="B170" s="153"/>
      <c r="C170" s="153"/>
      <c r="D170" s="153"/>
      <c r="E170" s="153"/>
      <c r="F170" s="153"/>
      <c r="G170" s="153"/>
      <c r="H170" s="153"/>
      <c r="I170" s="153"/>
      <c r="J170" s="153"/>
      <c r="K170" s="153"/>
      <c r="L170" s="154"/>
      <c r="M170" s="154"/>
      <c r="N170" s="154"/>
      <c r="O170" s="155"/>
      <c r="P170" s="155"/>
    </row>
    <row r="171" spans="1:37" s="84" customFormat="1" ht="53.25" customHeight="1" x14ac:dyDescent="0.25">
      <c r="A171" s="82"/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</row>
    <row r="172" spans="1:37" s="99" customFormat="1" ht="12.75" customHeight="1" x14ac:dyDescent="0.25">
      <c r="A172" s="250" t="s">
        <v>531</v>
      </c>
      <c r="B172" s="250"/>
      <c r="C172" s="250"/>
      <c r="D172" s="250"/>
      <c r="E172" s="250"/>
      <c r="F172" s="250"/>
      <c r="G172" s="250"/>
      <c r="H172" s="250"/>
      <c r="I172" s="250"/>
      <c r="J172" s="250"/>
      <c r="K172" s="250"/>
      <c r="L172" s="250"/>
      <c r="M172" s="250"/>
      <c r="N172" s="250"/>
      <c r="O172" s="250"/>
      <c r="P172" s="250"/>
      <c r="Q172" s="156"/>
      <c r="R172" s="84"/>
      <c r="S172" s="84"/>
      <c r="T172" s="98"/>
      <c r="U172" s="98"/>
      <c r="V172" s="98"/>
      <c r="W172" s="98"/>
      <c r="X172" s="98"/>
      <c r="Y172" s="98"/>
      <c r="Z172" s="98"/>
      <c r="AA172" s="98"/>
      <c r="AB172" s="98"/>
      <c r="AC172" s="98"/>
      <c r="AD172" s="98"/>
      <c r="AE172" s="98"/>
      <c r="AF172" s="98"/>
      <c r="AG172" s="98"/>
      <c r="AH172" s="98"/>
      <c r="AI172" s="98"/>
      <c r="AJ172" s="98"/>
      <c r="AK172" s="98"/>
    </row>
    <row r="173" spans="1:37" s="99" customFormat="1" ht="12.75" customHeight="1" x14ac:dyDescent="0.25">
      <c r="A173" s="251" t="s">
        <v>532</v>
      </c>
      <c r="B173" s="251"/>
      <c r="C173" s="251"/>
      <c r="D173" s="251"/>
      <c r="E173" s="251"/>
      <c r="F173" s="251"/>
      <c r="G173" s="251"/>
      <c r="H173" s="251"/>
      <c r="I173" s="251"/>
      <c r="J173" s="251"/>
      <c r="K173" s="251"/>
      <c r="L173" s="251"/>
      <c r="M173" s="251"/>
      <c r="N173" s="251"/>
      <c r="O173" s="251"/>
      <c r="P173" s="251"/>
      <c r="Q173" s="157"/>
      <c r="R173" s="84"/>
      <c r="S173" s="84"/>
      <c r="T173" s="98"/>
      <c r="U173" s="98"/>
      <c r="V173" s="98"/>
      <c r="W173" s="98"/>
      <c r="X173" s="98"/>
      <c r="Y173" s="98"/>
      <c r="Z173" s="98"/>
      <c r="AA173" s="98"/>
      <c r="AB173" s="98"/>
      <c r="AC173" s="98"/>
      <c r="AD173" s="98"/>
      <c r="AE173" s="98"/>
      <c r="AF173" s="98"/>
      <c r="AG173" s="98"/>
      <c r="AH173" s="98"/>
      <c r="AI173" s="98"/>
      <c r="AJ173" s="98"/>
      <c r="AK173" s="98"/>
    </row>
    <row r="174" spans="1:37" s="99" customFormat="1" ht="13.5" customHeight="1" x14ac:dyDescent="0.25">
      <c r="A174" s="96"/>
      <c r="B174" s="96"/>
      <c r="C174" s="96"/>
      <c r="D174" s="96"/>
      <c r="E174" s="96"/>
      <c r="F174" s="96"/>
      <c r="G174" s="96"/>
      <c r="H174" s="158"/>
      <c r="I174" s="92"/>
      <c r="J174" s="92"/>
      <c r="K174" s="92"/>
      <c r="L174" s="96"/>
      <c r="M174" s="96"/>
      <c r="N174" s="96"/>
      <c r="O174" s="96"/>
      <c r="P174" s="96"/>
      <c r="Q174" s="84"/>
      <c r="R174" s="84"/>
      <c r="S174" s="84"/>
      <c r="T174" s="98"/>
      <c r="U174" s="98"/>
      <c r="V174" s="98"/>
      <c r="W174" s="98"/>
      <c r="X174" s="98"/>
      <c r="Y174" s="98"/>
      <c r="Z174" s="98"/>
      <c r="AA174" s="98"/>
      <c r="AB174" s="98"/>
      <c r="AC174" s="98"/>
      <c r="AD174" s="98"/>
      <c r="AE174" s="98"/>
      <c r="AF174" s="98"/>
      <c r="AG174" s="98"/>
      <c r="AH174" s="98"/>
      <c r="AI174" s="98"/>
      <c r="AJ174" s="98"/>
      <c r="AK174" s="98"/>
    </row>
    <row r="175" spans="1:37" s="99" customFormat="1" ht="12.75" customHeight="1" x14ac:dyDescent="0.25">
      <c r="A175" s="250" t="s">
        <v>533</v>
      </c>
      <c r="B175" s="250"/>
      <c r="C175" s="250"/>
      <c r="D175" s="250"/>
      <c r="E175" s="250"/>
      <c r="F175" s="250"/>
      <c r="G175" s="250"/>
      <c r="H175" s="250"/>
      <c r="I175" s="250"/>
      <c r="J175" s="250"/>
      <c r="K175" s="250"/>
      <c r="L175" s="250"/>
      <c r="M175" s="250"/>
      <c r="N175" s="250"/>
      <c r="O175" s="250"/>
      <c r="P175" s="250"/>
      <c r="Q175" s="156"/>
      <c r="R175" s="84"/>
      <c r="S175" s="84"/>
      <c r="T175" s="98"/>
      <c r="U175" s="98"/>
      <c r="V175" s="98"/>
      <c r="W175" s="98"/>
      <c r="X175" s="98"/>
      <c r="Y175" s="98"/>
      <c r="Z175" s="98"/>
      <c r="AA175" s="98"/>
      <c r="AB175" s="98"/>
      <c r="AC175" s="98"/>
      <c r="AD175" s="98"/>
      <c r="AE175" s="98"/>
      <c r="AF175" s="98"/>
      <c r="AG175" s="98"/>
      <c r="AH175" s="98"/>
      <c r="AI175" s="98"/>
      <c r="AJ175" s="98"/>
      <c r="AK175" s="98"/>
    </row>
    <row r="176" spans="1:37" s="99" customFormat="1" ht="12.75" customHeight="1" x14ac:dyDescent="0.25">
      <c r="A176" s="251" t="s">
        <v>532</v>
      </c>
      <c r="B176" s="251"/>
      <c r="C176" s="251"/>
      <c r="D176" s="251"/>
      <c r="E176" s="251"/>
      <c r="F176" s="251"/>
      <c r="G176" s="251"/>
      <c r="H176" s="251"/>
      <c r="I176" s="251"/>
      <c r="J176" s="251"/>
      <c r="K176" s="251"/>
      <c r="L176" s="251"/>
      <c r="M176" s="251"/>
      <c r="N176" s="251"/>
      <c r="O176" s="251"/>
      <c r="P176" s="251"/>
      <c r="Q176" s="157"/>
      <c r="R176" s="84"/>
      <c r="S176" s="84"/>
      <c r="T176" s="98"/>
      <c r="U176" s="98"/>
      <c r="V176" s="98"/>
      <c r="W176" s="98"/>
      <c r="X176" s="98"/>
      <c r="Y176" s="98"/>
      <c r="Z176" s="98"/>
      <c r="AA176" s="98"/>
      <c r="AB176" s="98"/>
      <c r="AC176" s="98"/>
      <c r="AD176" s="98"/>
      <c r="AE176" s="98"/>
      <c r="AF176" s="98"/>
      <c r="AG176" s="98"/>
      <c r="AH176" s="98"/>
      <c r="AI176" s="98"/>
      <c r="AJ176" s="98"/>
      <c r="AK176" s="98"/>
    </row>
    <row r="177" spans="1:37" s="99" customFormat="1" ht="13.5" customHeight="1" x14ac:dyDescent="0.25">
      <c r="A177" s="96"/>
      <c r="B177" s="96"/>
      <c r="C177" s="96"/>
      <c r="D177" s="96"/>
      <c r="E177" s="96"/>
      <c r="F177" s="96"/>
      <c r="G177" s="96"/>
      <c r="H177" s="158"/>
      <c r="I177" s="92"/>
      <c r="J177" s="92"/>
      <c r="K177" s="92"/>
      <c r="L177" s="96"/>
      <c r="M177" s="96"/>
      <c r="N177" s="96"/>
      <c r="O177" s="96"/>
      <c r="P177" s="96"/>
      <c r="Q177" s="84"/>
      <c r="R177" s="84"/>
      <c r="S177" s="84"/>
      <c r="T177" s="98"/>
      <c r="U177" s="98"/>
      <c r="V177" s="98"/>
      <c r="W177" s="98"/>
      <c r="X177" s="98"/>
      <c r="Y177" s="98"/>
      <c r="Z177" s="98"/>
      <c r="AA177" s="98"/>
      <c r="AB177" s="98"/>
      <c r="AC177" s="98"/>
      <c r="AD177" s="98"/>
      <c r="AE177" s="98"/>
      <c r="AF177" s="98"/>
      <c r="AG177" s="98"/>
      <c r="AH177" s="98"/>
      <c r="AI177" s="98"/>
      <c r="AJ177" s="98"/>
      <c r="AK177" s="98"/>
    </row>
    <row r="178" spans="1:37" s="99" customFormat="1" ht="12.75" customHeight="1" x14ac:dyDescent="0.25">
      <c r="A178" s="250" t="s">
        <v>534</v>
      </c>
      <c r="B178" s="250"/>
      <c r="C178" s="250"/>
      <c r="D178" s="250"/>
      <c r="E178" s="250"/>
      <c r="F178" s="250"/>
      <c r="G178" s="250"/>
      <c r="H178" s="250"/>
      <c r="I178" s="250"/>
      <c r="J178" s="250"/>
      <c r="K178" s="250"/>
      <c r="L178" s="250"/>
      <c r="M178" s="250"/>
      <c r="N178" s="250"/>
      <c r="O178" s="250"/>
      <c r="P178" s="250"/>
      <c r="Q178" s="156"/>
      <c r="R178" s="84"/>
      <c r="S178" s="84"/>
      <c r="T178" s="98"/>
      <c r="U178" s="98"/>
      <c r="V178" s="98"/>
      <c r="W178" s="98"/>
      <c r="X178" s="98"/>
      <c r="Y178" s="98"/>
      <c r="Z178" s="98"/>
      <c r="AA178" s="98"/>
      <c r="AB178" s="98"/>
      <c r="AC178" s="98"/>
      <c r="AD178" s="98"/>
      <c r="AE178" s="98"/>
      <c r="AF178" s="98"/>
      <c r="AG178" s="98"/>
      <c r="AH178" s="98"/>
      <c r="AI178" s="98"/>
      <c r="AJ178" s="98"/>
      <c r="AK178" s="98"/>
    </row>
    <row r="179" spans="1:37" s="99" customFormat="1" ht="12.75" customHeight="1" x14ac:dyDescent="0.25">
      <c r="A179" s="251" t="s">
        <v>532</v>
      </c>
      <c r="B179" s="251"/>
      <c r="C179" s="251"/>
      <c r="D179" s="251"/>
      <c r="E179" s="251"/>
      <c r="F179" s="251"/>
      <c r="G179" s="251"/>
      <c r="H179" s="251"/>
      <c r="I179" s="251"/>
      <c r="J179" s="251"/>
      <c r="K179" s="251"/>
      <c r="L179" s="251"/>
      <c r="M179" s="251"/>
      <c r="N179" s="251"/>
      <c r="O179" s="251"/>
      <c r="P179" s="251"/>
      <c r="Q179" s="157"/>
      <c r="R179" s="84"/>
      <c r="S179" s="84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  <c r="AF179" s="98"/>
      <c r="AG179" s="98"/>
      <c r="AH179" s="98"/>
      <c r="AI179" s="98"/>
      <c r="AJ179" s="98"/>
      <c r="AK179" s="98"/>
    </row>
    <row r="180" spans="1:37" s="99" customFormat="1" ht="13.5" customHeight="1" x14ac:dyDescent="0.25">
      <c r="A180" s="96"/>
      <c r="B180" s="96"/>
      <c r="C180" s="96"/>
      <c r="D180" s="96"/>
      <c r="E180" s="96"/>
      <c r="F180" s="96"/>
      <c r="G180" s="96"/>
      <c r="H180" s="158"/>
      <c r="I180" s="92"/>
      <c r="J180" s="92"/>
      <c r="K180" s="92"/>
      <c r="L180" s="96"/>
      <c r="M180" s="96"/>
      <c r="N180" s="96"/>
      <c r="O180" s="96"/>
      <c r="P180" s="96"/>
      <c r="Q180" s="84"/>
      <c r="R180" s="84"/>
      <c r="S180" s="84"/>
      <c r="T180" s="98"/>
      <c r="U180" s="98"/>
      <c r="V180" s="98"/>
      <c r="W180" s="98"/>
      <c r="X180" s="98"/>
      <c r="Y180" s="98"/>
      <c r="Z180" s="98"/>
      <c r="AA180" s="98"/>
      <c r="AB180" s="98"/>
      <c r="AC180" s="98"/>
      <c r="AD180" s="98"/>
      <c r="AE180" s="98"/>
      <c r="AF180" s="98"/>
      <c r="AG180" s="98"/>
      <c r="AH180" s="98"/>
      <c r="AI180" s="98"/>
      <c r="AJ180" s="98"/>
      <c r="AK180" s="98"/>
    </row>
    <row r="181" spans="1:37" s="99" customFormat="1" ht="12.75" customHeight="1" x14ac:dyDescent="0.25">
      <c r="A181" s="250" t="s">
        <v>535</v>
      </c>
      <c r="B181" s="250"/>
      <c r="C181" s="250"/>
      <c r="D181" s="250"/>
      <c r="E181" s="250"/>
      <c r="F181" s="250"/>
      <c r="G181" s="250"/>
      <c r="H181" s="250"/>
      <c r="I181" s="250"/>
      <c r="J181" s="250"/>
      <c r="K181" s="250"/>
      <c r="L181" s="250"/>
      <c r="M181" s="250"/>
      <c r="N181" s="250"/>
      <c r="O181" s="250"/>
      <c r="P181" s="250"/>
      <c r="Q181" s="156"/>
      <c r="R181" s="84"/>
      <c r="S181" s="84"/>
      <c r="T181" s="98"/>
      <c r="U181" s="98"/>
      <c r="V181" s="98"/>
      <c r="W181" s="98"/>
      <c r="X181" s="98"/>
      <c r="Y181" s="98"/>
      <c r="Z181" s="98"/>
      <c r="AA181" s="98"/>
      <c r="AB181" s="98"/>
      <c r="AC181" s="98"/>
      <c r="AD181" s="98"/>
      <c r="AE181" s="98"/>
      <c r="AF181" s="98"/>
      <c r="AG181" s="98"/>
      <c r="AH181" s="98"/>
      <c r="AI181" s="98"/>
      <c r="AJ181" s="98"/>
      <c r="AK181" s="98"/>
    </row>
    <row r="182" spans="1:37" s="99" customFormat="1" ht="12.75" customHeight="1" x14ac:dyDescent="0.25">
      <c r="A182" s="251" t="s">
        <v>532</v>
      </c>
      <c r="B182" s="251"/>
      <c r="C182" s="251"/>
      <c r="D182" s="251"/>
      <c r="E182" s="251"/>
      <c r="F182" s="251"/>
      <c r="G182" s="251"/>
      <c r="H182" s="251"/>
      <c r="I182" s="251"/>
      <c r="J182" s="251"/>
      <c r="K182" s="251"/>
      <c r="L182" s="251"/>
      <c r="M182" s="251"/>
      <c r="N182" s="251"/>
      <c r="O182" s="251"/>
      <c r="P182" s="251"/>
      <c r="Q182" s="157"/>
      <c r="R182" s="84"/>
      <c r="S182" s="84"/>
      <c r="T182" s="98"/>
      <c r="U182" s="98"/>
      <c r="V182" s="98"/>
      <c r="W182" s="98"/>
      <c r="X182" s="98"/>
      <c r="Y182" s="98"/>
      <c r="Z182" s="98"/>
      <c r="AA182" s="98"/>
      <c r="AB182" s="98"/>
      <c r="AC182" s="98"/>
      <c r="AD182" s="98"/>
      <c r="AE182" s="98"/>
      <c r="AF182" s="98"/>
      <c r="AG182" s="98"/>
      <c r="AH182" s="98"/>
      <c r="AI182" s="98"/>
      <c r="AJ182" s="98"/>
      <c r="AK182" s="98"/>
    </row>
    <row r="183" spans="1:37" s="99" customFormat="1" ht="13.5" customHeight="1" x14ac:dyDescent="0.25">
      <c r="A183" s="96"/>
      <c r="B183" s="96"/>
      <c r="C183" s="96"/>
      <c r="D183" s="96"/>
      <c r="E183" s="96"/>
      <c r="F183" s="96"/>
      <c r="G183" s="96"/>
      <c r="H183" s="158"/>
      <c r="I183" s="92"/>
      <c r="J183" s="92"/>
      <c r="K183" s="92"/>
      <c r="L183" s="96"/>
      <c r="M183" s="96"/>
      <c r="N183" s="96"/>
      <c r="O183" s="96"/>
      <c r="P183" s="96"/>
      <c r="Q183" s="84"/>
      <c r="R183" s="84"/>
      <c r="S183" s="84"/>
      <c r="T183" s="98"/>
      <c r="U183" s="98"/>
      <c r="V183" s="98"/>
      <c r="W183" s="98"/>
      <c r="X183" s="98"/>
      <c r="Y183" s="98"/>
      <c r="Z183" s="98"/>
      <c r="AA183" s="98"/>
      <c r="AB183" s="98"/>
      <c r="AC183" s="98"/>
      <c r="AD183" s="98"/>
      <c r="AE183" s="98"/>
      <c r="AF183" s="98"/>
      <c r="AG183" s="98"/>
      <c r="AH183" s="98"/>
      <c r="AI183" s="98"/>
      <c r="AJ183" s="98"/>
      <c r="AK183" s="98"/>
    </row>
    <row r="184" spans="1:37" s="99" customFormat="1" ht="12.75" customHeight="1" x14ac:dyDescent="0.25">
      <c r="A184" s="250" t="s">
        <v>536</v>
      </c>
      <c r="B184" s="250"/>
      <c r="C184" s="250"/>
      <c r="D184" s="250"/>
      <c r="E184" s="250"/>
      <c r="F184" s="250"/>
      <c r="G184" s="250"/>
      <c r="H184" s="250"/>
      <c r="I184" s="250"/>
      <c r="J184" s="250"/>
      <c r="K184" s="250"/>
      <c r="L184" s="250"/>
      <c r="M184" s="250"/>
      <c r="N184" s="250"/>
      <c r="O184" s="250"/>
      <c r="P184" s="250"/>
      <c r="Q184" s="156"/>
      <c r="R184" s="84"/>
      <c r="S184" s="84"/>
      <c r="T184" s="98"/>
      <c r="U184" s="98"/>
      <c r="V184" s="98"/>
      <c r="W184" s="98"/>
      <c r="X184" s="98"/>
      <c r="Y184" s="98"/>
      <c r="Z184" s="98"/>
      <c r="AA184" s="98"/>
      <c r="AB184" s="98"/>
      <c r="AC184" s="98"/>
      <c r="AD184" s="98"/>
      <c r="AE184" s="98"/>
      <c r="AF184" s="98"/>
      <c r="AG184" s="98"/>
      <c r="AH184" s="98"/>
      <c r="AI184" s="98"/>
      <c r="AJ184" s="98"/>
      <c r="AK184" s="98"/>
    </row>
    <row r="185" spans="1:37" s="99" customFormat="1" ht="12.75" customHeight="1" x14ac:dyDescent="0.25">
      <c r="A185" s="251" t="s">
        <v>532</v>
      </c>
      <c r="B185" s="251"/>
      <c r="C185" s="251"/>
      <c r="D185" s="251"/>
      <c r="E185" s="251"/>
      <c r="F185" s="251"/>
      <c r="G185" s="251"/>
      <c r="H185" s="251"/>
      <c r="I185" s="251"/>
      <c r="J185" s="251"/>
      <c r="K185" s="251"/>
      <c r="L185" s="251"/>
      <c r="M185" s="251"/>
      <c r="N185" s="251"/>
      <c r="O185" s="251"/>
      <c r="P185" s="251"/>
      <c r="Q185" s="157"/>
      <c r="R185" s="84"/>
      <c r="S185" s="84"/>
      <c r="T185" s="98"/>
      <c r="U185" s="98"/>
      <c r="V185" s="98"/>
      <c r="W185" s="98"/>
      <c r="X185" s="98"/>
      <c r="Y185" s="98"/>
      <c r="Z185" s="98"/>
      <c r="AA185" s="98"/>
      <c r="AB185" s="98"/>
      <c r="AC185" s="98"/>
      <c r="AD185" s="98"/>
      <c r="AE185" s="98"/>
      <c r="AF185" s="98"/>
      <c r="AG185" s="98"/>
      <c r="AH185" s="98"/>
      <c r="AI185" s="98"/>
      <c r="AJ185" s="98"/>
      <c r="AK185" s="98"/>
    </row>
    <row r="186" spans="1:37" s="99" customFormat="1" ht="13.5" customHeight="1" x14ac:dyDescent="0.25">
      <c r="A186" s="96"/>
      <c r="B186" s="96"/>
      <c r="C186" s="96"/>
      <c r="D186" s="96"/>
      <c r="E186" s="96"/>
      <c r="F186" s="96"/>
      <c r="G186" s="96"/>
      <c r="H186" s="158"/>
      <c r="I186" s="92"/>
      <c r="J186" s="92"/>
      <c r="K186" s="92"/>
      <c r="L186" s="96"/>
      <c r="M186" s="96"/>
      <c r="N186" s="96"/>
      <c r="O186" s="96"/>
      <c r="P186" s="96"/>
      <c r="Q186" s="84"/>
      <c r="R186" s="84"/>
      <c r="S186" s="84"/>
      <c r="T186" s="98"/>
      <c r="U186" s="98"/>
      <c r="V186" s="98"/>
      <c r="W186" s="98"/>
      <c r="X186" s="98"/>
      <c r="Y186" s="98"/>
      <c r="Z186" s="98"/>
      <c r="AA186" s="98"/>
      <c r="AB186" s="98"/>
      <c r="AC186" s="98"/>
      <c r="AD186" s="98"/>
      <c r="AE186" s="98"/>
      <c r="AF186" s="98"/>
      <c r="AG186" s="98"/>
      <c r="AH186" s="98"/>
      <c r="AI186" s="98"/>
      <c r="AJ186" s="98"/>
      <c r="AK186" s="98"/>
    </row>
    <row r="187" spans="1:37" s="99" customFormat="1" ht="12.75" customHeight="1" x14ac:dyDescent="0.25">
      <c r="A187" s="250" t="s">
        <v>537</v>
      </c>
      <c r="B187" s="250"/>
      <c r="C187" s="250"/>
      <c r="D187" s="250"/>
      <c r="E187" s="250"/>
      <c r="F187" s="250"/>
      <c r="G187" s="250"/>
      <c r="H187" s="250"/>
      <c r="I187" s="250"/>
      <c r="J187" s="250"/>
      <c r="K187" s="250"/>
      <c r="L187" s="250"/>
      <c r="M187" s="250"/>
      <c r="N187" s="250"/>
      <c r="O187" s="250"/>
      <c r="P187" s="250"/>
      <c r="Q187" s="156"/>
      <c r="R187" s="84"/>
      <c r="S187" s="84"/>
      <c r="T187" s="98"/>
      <c r="U187" s="98"/>
      <c r="V187" s="98"/>
      <c r="W187" s="98"/>
      <c r="X187" s="98"/>
      <c r="Y187" s="98"/>
      <c r="Z187" s="98"/>
      <c r="AA187" s="98"/>
      <c r="AB187" s="98"/>
      <c r="AC187" s="98"/>
      <c r="AD187" s="98"/>
      <c r="AE187" s="98"/>
      <c r="AF187" s="98"/>
      <c r="AG187" s="98"/>
      <c r="AH187" s="98"/>
      <c r="AI187" s="98"/>
      <c r="AJ187" s="98"/>
      <c r="AK187" s="98"/>
    </row>
    <row r="188" spans="1:37" s="99" customFormat="1" ht="12.75" customHeight="1" x14ac:dyDescent="0.25">
      <c r="A188" s="251" t="s">
        <v>532</v>
      </c>
      <c r="B188" s="251"/>
      <c r="C188" s="251"/>
      <c r="D188" s="251"/>
      <c r="E188" s="251"/>
      <c r="F188" s="251"/>
      <c r="G188" s="251"/>
      <c r="H188" s="251"/>
      <c r="I188" s="251"/>
      <c r="J188" s="251"/>
      <c r="K188" s="251"/>
      <c r="L188" s="251"/>
      <c r="M188" s="251"/>
      <c r="N188" s="251"/>
      <c r="O188" s="251"/>
      <c r="P188" s="251"/>
      <c r="Q188" s="157"/>
      <c r="R188" s="84"/>
      <c r="S188" s="84"/>
      <c r="T188" s="98"/>
      <c r="U188" s="98"/>
      <c r="V188" s="98"/>
      <c r="W188" s="98"/>
      <c r="X188" s="98"/>
      <c r="Y188" s="98"/>
      <c r="Z188" s="98"/>
      <c r="AA188" s="98"/>
      <c r="AB188" s="98"/>
      <c r="AC188" s="98"/>
      <c r="AD188" s="98"/>
      <c r="AE188" s="98"/>
      <c r="AF188" s="98"/>
      <c r="AG188" s="98"/>
      <c r="AH188" s="98"/>
      <c r="AI188" s="98"/>
      <c r="AJ188" s="98"/>
      <c r="AK188" s="98"/>
    </row>
    <row r="189" spans="1:37" s="99" customFormat="1" ht="13.5" customHeight="1" x14ac:dyDescent="0.25">
      <c r="A189" s="96"/>
      <c r="B189" s="96"/>
      <c r="C189" s="96"/>
      <c r="D189" s="96"/>
      <c r="E189" s="96"/>
      <c r="F189" s="96"/>
      <c r="G189" s="96"/>
      <c r="H189" s="158"/>
      <c r="I189" s="92"/>
      <c r="J189" s="92"/>
      <c r="K189" s="92"/>
      <c r="L189" s="96"/>
      <c r="M189" s="96"/>
      <c r="N189" s="96"/>
      <c r="O189" s="96"/>
      <c r="P189" s="96"/>
      <c r="Q189" s="84"/>
      <c r="R189" s="84"/>
      <c r="S189" s="84"/>
      <c r="T189" s="98"/>
      <c r="U189" s="98"/>
      <c r="V189" s="98"/>
      <c r="W189" s="98"/>
      <c r="X189" s="98"/>
      <c r="Y189" s="98"/>
      <c r="Z189" s="98"/>
      <c r="AA189" s="98"/>
      <c r="AB189" s="98"/>
      <c r="AC189" s="98"/>
      <c r="AD189" s="98"/>
      <c r="AE189" s="98"/>
      <c r="AF189" s="98"/>
      <c r="AG189" s="98"/>
      <c r="AH189" s="98"/>
      <c r="AI189" s="98"/>
      <c r="AJ189" s="98"/>
      <c r="AK189" s="98"/>
    </row>
    <row r="190" spans="1:37" s="99" customFormat="1" ht="12.75" customHeight="1" x14ac:dyDescent="0.25">
      <c r="A190" s="250" t="s">
        <v>538</v>
      </c>
      <c r="B190" s="250"/>
      <c r="C190" s="250"/>
      <c r="D190" s="250"/>
      <c r="E190" s="250"/>
      <c r="F190" s="250"/>
      <c r="G190" s="250"/>
      <c r="H190" s="250"/>
      <c r="I190" s="250"/>
      <c r="J190" s="250"/>
      <c r="K190" s="250"/>
      <c r="L190" s="250"/>
      <c r="M190" s="250"/>
      <c r="N190" s="250"/>
      <c r="O190" s="250"/>
      <c r="P190" s="250"/>
      <c r="Q190" s="156"/>
      <c r="R190" s="84"/>
      <c r="S190" s="84"/>
      <c r="T190" s="98"/>
      <c r="U190" s="98"/>
      <c r="V190" s="98"/>
      <c r="W190" s="98"/>
      <c r="X190" s="98"/>
      <c r="Y190" s="98"/>
      <c r="Z190" s="98"/>
      <c r="AA190" s="98"/>
      <c r="AB190" s="98"/>
      <c r="AC190" s="98"/>
      <c r="AD190" s="98"/>
      <c r="AE190" s="98"/>
      <c r="AF190" s="98"/>
      <c r="AG190" s="98"/>
      <c r="AH190" s="98"/>
      <c r="AI190" s="98"/>
      <c r="AJ190" s="98"/>
      <c r="AK190" s="98"/>
    </row>
    <row r="191" spans="1:37" s="99" customFormat="1" ht="12.75" customHeight="1" x14ac:dyDescent="0.25">
      <c r="A191" s="251" t="s">
        <v>532</v>
      </c>
      <c r="B191" s="251"/>
      <c r="C191" s="251"/>
      <c r="D191" s="251"/>
      <c r="E191" s="251"/>
      <c r="F191" s="251"/>
      <c r="G191" s="251"/>
      <c r="H191" s="251"/>
      <c r="I191" s="251"/>
      <c r="J191" s="251"/>
      <c r="K191" s="251"/>
      <c r="L191" s="251"/>
      <c r="M191" s="251"/>
      <c r="N191" s="251"/>
      <c r="O191" s="251"/>
      <c r="P191" s="251"/>
      <c r="Q191" s="157"/>
      <c r="R191" s="84"/>
      <c r="S191" s="84"/>
      <c r="T191" s="98"/>
      <c r="U191" s="98"/>
      <c r="V191" s="98"/>
      <c r="W191" s="98"/>
      <c r="X191" s="98"/>
      <c r="Y191" s="98"/>
      <c r="Z191" s="98"/>
      <c r="AA191" s="98"/>
      <c r="AB191" s="98"/>
      <c r="AC191" s="98"/>
      <c r="AD191" s="98"/>
      <c r="AE191" s="98"/>
      <c r="AF191" s="98"/>
      <c r="AG191" s="98"/>
      <c r="AH191" s="98"/>
      <c r="AI191" s="98"/>
      <c r="AJ191" s="98"/>
      <c r="AK191" s="98"/>
    </row>
    <row r="192" spans="1:37" s="99" customFormat="1" ht="13.5" customHeight="1" x14ac:dyDescent="0.25">
      <c r="A192" s="96"/>
      <c r="B192" s="96"/>
      <c r="C192" s="96"/>
      <c r="D192" s="96"/>
      <c r="E192" s="96"/>
      <c r="F192" s="96"/>
      <c r="G192" s="96"/>
      <c r="H192" s="158"/>
      <c r="I192" s="92"/>
      <c r="J192" s="92"/>
      <c r="K192" s="92"/>
      <c r="L192" s="96"/>
      <c r="M192" s="96"/>
      <c r="N192" s="96"/>
      <c r="O192" s="96"/>
      <c r="P192" s="96"/>
      <c r="Q192" s="84"/>
      <c r="R192" s="84"/>
      <c r="S192" s="84"/>
      <c r="T192" s="98"/>
      <c r="U192" s="98"/>
      <c r="V192" s="98"/>
      <c r="W192" s="98"/>
      <c r="X192" s="98"/>
      <c r="Y192" s="98"/>
      <c r="Z192" s="98"/>
      <c r="AA192" s="98"/>
      <c r="AB192" s="98"/>
      <c r="AC192" s="98"/>
      <c r="AD192" s="98"/>
      <c r="AE192" s="98"/>
      <c r="AF192" s="98"/>
      <c r="AG192" s="98"/>
      <c r="AH192" s="98"/>
      <c r="AI192" s="98"/>
      <c r="AJ192" s="98"/>
      <c r="AK192" s="98"/>
    </row>
    <row r="193" spans="1:37" s="84" customFormat="1" ht="15" x14ac:dyDescent="0.25">
      <c r="A193" s="82"/>
      <c r="B193" s="82"/>
      <c r="C193" s="82"/>
      <c r="D193" s="82"/>
      <c r="E193" s="82"/>
      <c r="F193" s="82"/>
      <c r="G193" s="82"/>
      <c r="H193" s="96"/>
      <c r="I193" s="252"/>
      <c r="J193" s="252"/>
      <c r="K193" s="252"/>
      <c r="L193" s="82"/>
      <c r="M193" s="82"/>
      <c r="N193" s="82"/>
      <c r="O193" s="82"/>
      <c r="P193" s="82"/>
    </row>
    <row r="194" spans="1:37" s="84" customFormat="1" ht="15" x14ac:dyDescent="0.25">
      <c r="A194" s="253"/>
      <c r="B194" s="253"/>
      <c r="C194" s="253"/>
      <c r="D194" s="253"/>
      <c r="E194" s="253"/>
      <c r="F194" s="253"/>
      <c r="G194" s="253"/>
      <c r="H194" s="253"/>
      <c r="I194" s="253"/>
      <c r="J194" s="253"/>
      <c r="K194" s="253"/>
      <c r="L194" s="253"/>
      <c r="M194" s="253"/>
      <c r="N194" s="253"/>
      <c r="O194" s="253"/>
      <c r="P194" s="253"/>
      <c r="Q194" s="87"/>
      <c r="R194" s="87"/>
      <c r="S194" s="87"/>
      <c r="AK194" s="87" t="s">
        <v>5</v>
      </c>
    </row>
    <row r="195" spans="1:37" s="84" customFormat="1" ht="15" x14ac:dyDescent="0.25">
      <c r="A195" s="82"/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</row>
    <row r="196" spans="1:37" s="84" customFormat="1" ht="15" x14ac:dyDescent="0.25">
      <c r="A196" s="82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</row>
  </sheetData>
  <mergeCells count="182">
    <mergeCell ref="A8:P8"/>
    <mergeCell ref="A9:P9"/>
    <mergeCell ref="A11:P11"/>
    <mergeCell ref="A12:P12"/>
    <mergeCell ref="A13:P13"/>
    <mergeCell ref="A14:P14"/>
    <mergeCell ref="A2:C2"/>
    <mergeCell ref="M2:P2"/>
    <mergeCell ref="A3:D3"/>
    <mergeCell ref="L3:P3"/>
    <mergeCell ref="A4:D4"/>
    <mergeCell ref="L4:P4"/>
    <mergeCell ref="G25:G26"/>
    <mergeCell ref="H25:H26"/>
    <mergeCell ref="I25:I26"/>
    <mergeCell ref="J25:J26"/>
    <mergeCell ref="K25:N25"/>
    <mergeCell ref="C27:E27"/>
    <mergeCell ref="C15:G15"/>
    <mergeCell ref="B22:P22"/>
    <mergeCell ref="A24:A26"/>
    <mergeCell ref="B24:B26"/>
    <mergeCell ref="C24:E26"/>
    <mergeCell ref="F24:F26"/>
    <mergeCell ref="G24:H24"/>
    <mergeCell ref="I24:N24"/>
    <mergeCell ref="O24:O26"/>
    <mergeCell ref="P24:P26"/>
    <mergeCell ref="C34:E34"/>
    <mergeCell ref="C35:E35"/>
    <mergeCell ref="C36:E36"/>
    <mergeCell ref="C37:E37"/>
    <mergeCell ref="C38:E38"/>
    <mergeCell ref="C39:E39"/>
    <mergeCell ref="A28:P28"/>
    <mergeCell ref="C29:E29"/>
    <mergeCell ref="B30:E30"/>
    <mergeCell ref="C31:E31"/>
    <mergeCell ref="C32:E32"/>
    <mergeCell ref="C33:E33"/>
    <mergeCell ref="C48:E48"/>
    <mergeCell ref="C49:E49"/>
    <mergeCell ref="C50:E50"/>
    <mergeCell ref="C51:E51"/>
    <mergeCell ref="C52:E52"/>
    <mergeCell ref="C53:E53"/>
    <mergeCell ref="C40:E40"/>
    <mergeCell ref="C43:E43"/>
    <mergeCell ref="B44:E44"/>
    <mergeCell ref="C45:E45"/>
    <mergeCell ref="C46:E46"/>
    <mergeCell ref="C47:E47"/>
    <mergeCell ref="A62:I62"/>
    <mergeCell ref="A63:I63"/>
    <mergeCell ref="A64:I64"/>
    <mergeCell ref="A65:I65"/>
    <mergeCell ref="A66:I66"/>
    <mergeCell ref="A67:I67"/>
    <mergeCell ref="C54:E54"/>
    <mergeCell ref="C57:E57"/>
    <mergeCell ref="B58:E58"/>
    <mergeCell ref="C59:E59"/>
    <mergeCell ref="C60:E60"/>
    <mergeCell ref="A61:I61"/>
    <mergeCell ref="A74:I74"/>
    <mergeCell ref="A75:I75"/>
    <mergeCell ref="A76:I76"/>
    <mergeCell ref="A77:I77"/>
    <mergeCell ref="A78:I78"/>
    <mergeCell ref="A79:I79"/>
    <mergeCell ref="A68:I68"/>
    <mergeCell ref="A69:I69"/>
    <mergeCell ref="A70:I70"/>
    <mergeCell ref="A71:I71"/>
    <mergeCell ref="A72:I72"/>
    <mergeCell ref="A73:I73"/>
    <mergeCell ref="A86:I86"/>
    <mergeCell ref="A87:I87"/>
    <mergeCell ref="A88:I88"/>
    <mergeCell ref="A89:I89"/>
    <mergeCell ref="A90:I90"/>
    <mergeCell ref="A91:I91"/>
    <mergeCell ref="A80:I80"/>
    <mergeCell ref="A81:I81"/>
    <mergeCell ref="A82:I82"/>
    <mergeCell ref="A83:I83"/>
    <mergeCell ref="A84:I84"/>
    <mergeCell ref="A85:I85"/>
    <mergeCell ref="C98:E98"/>
    <mergeCell ref="B99:E99"/>
    <mergeCell ref="C100:E100"/>
    <mergeCell ref="B101:E101"/>
    <mergeCell ref="C102:E102"/>
    <mergeCell ref="B103:E103"/>
    <mergeCell ref="A92:I92"/>
    <mergeCell ref="A93:I93"/>
    <mergeCell ref="A94:I94"/>
    <mergeCell ref="A95:I95"/>
    <mergeCell ref="A96:I96"/>
    <mergeCell ref="A97:P97"/>
    <mergeCell ref="A110:I110"/>
    <mergeCell ref="A111:I111"/>
    <mergeCell ref="A112:I112"/>
    <mergeCell ref="A113:I113"/>
    <mergeCell ref="A114:I114"/>
    <mergeCell ref="A115:I115"/>
    <mergeCell ref="C104:E104"/>
    <mergeCell ref="B105:E105"/>
    <mergeCell ref="C106:E106"/>
    <mergeCell ref="B107:E107"/>
    <mergeCell ref="A108:I108"/>
    <mergeCell ref="A109:I109"/>
    <mergeCell ref="A122:I122"/>
    <mergeCell ref="A123:I123"/>
    <mergeCell ref="A124:I124"/>
    <mergeCell ref="A125:I125"/>
    <mergeCell ref="A126:I126"/>
    <mergeCell ref="A127:I127"/>
    <mergeCell ref="A116:I116"/>
    <mergeCell ref="A117:I117"/>
    <mergeCell ref="A118:I118"/>
    <mergeCell ref="A119:I119"/>
    <mergeCell ref="A120:I120"/>
    <mergeCell ref="A121:I121"/>
    <mergeCell ref="A134:I134"/>
    <mergeCell ref="A135:I135"/>
    <mergeCell ref="A136:I136"/>
    <mergeCell ref="A137:I137"/>
    <mergeCell ref="A138:I138"/>
    <mergeCell ref="A139:I139"/>
    <mergeCell ref="A128:I128"/>
    <mergeCell ref="A129:I129"/>
    <mergeCell ref="A130:I130"/>
    <mergeCell ref="A131:I131"/>
    <mergeCell ref="A132:I132"/>
    <mergeCell ref="A133:I133"/>
    <mergeCell ref="A146:I146"/>
    <mergeCell ref="A147:I147"/>
    <mergeCell ref="A148:I148"/>
    <mergeCell ref="A149:I149"/>
    <mergeCell ref="A150:I150"/>
    <mergeCell ref="A151:I151"/>
    <mergeCell ref="A140:I140"/>
    <mergeCell ref="A141:I141"/>
    <mergeCell ref="A142:I142"/>
    <mergeCell ref="A143:I143"/>
    <mergeCell ref="A144:I144"/>
    <mergeCell ref="A145:I145"/>
    <mergeCell ref="A158:I158"/>
    <mergeCell ref="A159:I159"/>
    <mergeCell ref="A160:I160"/>
    <mergeCell ref="A161:I161"/>
    <mergeCell ref="A162:I162"/>
    <mergeCell ref="A163:I163"/>
    <mergeCell ref="A152:I152"/>
    <mergeCell ref="A153:I153"/>
    <mergeCell ref="A154:I154"/>
    <mergeCell ref="A155:I155"/>
    <mergeCell ref="A156:I156"/>
    <mergeCell ref="A157:I157"/>
    <mergeCell ref="A172:P172"/>
    <mergeCell ref="A173:P173"/>
    <mergeCell ref="A175:P175"/>
    <mergeCell ref="A176:P176"/>
    <mergeCell ref="A178:P178"/>
    <mergeCell ref="A179:P179"/>
    <mergeCell ref="A164:I164"/>
    <mergeCell ref="A165:I165"/>
    <mergeCell ref="A166:I166"/>
    <mergeCell ref="A167:I167"/>
    <mergeCell ref="A168:I168"/>
    <mergeCell ref="A169:I169"/>
    <mergeCell ref="A190:P190"/>
    <mergeCell ref="A191:P191"/>
    <mergeCell ref="I193:K193"/>
    <mergeCell ref="A194:P194"/>
    <mergeCell ref="A181:P181"/>
    <mergeCell ref="A182:P182"/>
    <mergeCell ref="A184:P184"/>
    <mergeCell ref="A185:P185"/>
    <mergeCell ref="A187:P187"/>
    <mergeCell ref="A188:P188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2" fitToHeight="0" orientation="landscape" r:id="rId1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6"/>
  <sheetViews>
    <sheetView view="pageBreakPreview" zoomScale="115" zoomScaleNormal="100" zoomScaleSheetLayoutView="115" workbookViewId="0">
      <selection activeCell="B24" sqref="B24"/>
    </sheetView>
  </sheetViews>
  <sheetFormatPr defaultRowHeight="15" x14ac:dyDescent="0.25"/>
  <cols>
    <col min="1" max="1" width="3.625" style="194" customWidth="1"/>
    <col min="2" max="2" width="24.125" style="160" customWidth="1"/>
    <col min="3" max="3" width="5.875" style="160" customWidth="1"/>
    <col min="4" max="4" width="5.75" style="160" customWidth="1"/>
    <col min="5" max="5" width="6" style="160" customWidth="1"/>
    <col min="6" max="6" width="5.875" style="160" customWidth="1"/>
    <col min="7" max="8" width="4" style="160" customWidth="1"/>
    <col min="9" max="9" width="8.375" style="160" customWidth="1"/>
    <col min="10" max="10" width="9.125" style="160" customWidth="1"/>
    <col min="11" max="256" width="9" style="160"/>
    <col min="257" max="257" width="3.625" style="160" customWidth="1"/>
    <col min="258" max="258" width="24.125" style="160" customWidth="1"/>
    <col min="259" max="259" width="5.875" style="160" customWidth="1"/>
    <col min="260" max="260" width="5.75" style="160" customWidth="1"/>
    <col min="261" max="261" width="6" style="160" customWidth="1"/>
    <col min="262" max="262" width="5.875" style="160" customWidth="1"/>
    <col min="263" max="264" width="4" style="160" customWidth="1"/>
    <col min="265" max="265" width="8.375" style="160" customWidth="1"/>
    <col min="266" max="266" width="9.125" style="160" customWidth="1"/>
    <col min="267" max="512" width="9" style="160"/>
    <col min="513" max="513" width="3.625" style="160" customWidth="1"/>
    <col min="514" max="514" width="24.125" style="160" customWidth="1"/>
    <col min="515" max="515" width="5.875" style="160" customWidth="1"/>
    <col min="516" max="516" width="5.75" style="160" customWidth="1"/>
    <col min="517" max="517" width="6" style="160" customWidth="1"/>
    <col min="518" max="518" width="5.875" style="160" customWidth="1"/>
    <col min="519" max="520" width="4" style="160" customWidth="1"/>
    <col min="521" max="521" width="8.375" style="160" customWidth="1"/>
    <col min="522" max="522" width="9.125" style="160" customWidth="1"/>
    <col min="523" max="768" width="9" style="160"/>
    <col min="769" max="769" width="3.625" style="160" customWidth="1"/>
    <col min="770" max="770" width="24.125" style="160" customWidth="1"/>
    <col min="771" max="771" width="5.875" style="160" customWidth="1"/>
    <col min="772" max="772" width="5.75" style="160" customWidth="1"/>
    <col min="773" max="773" width="6" style="160" customWidth="1"/>
    <col min="774" max="774" width="5.875" style="160" customWidth="1"/>
    <col min="775" max="776" width="4" style="160" customWidth="1"/>
    <col min="777" max="777" width="8.375" style="160" customWidth="1"/>
    <col min="778" max="778" width="9.125" style="160" customWidth="1"/>
    <col min="779" max="1024" width="9" style="160"/>
    <col min="1025" max="1025" width="3.625" style="160" customWidth="1"/>
    <col min="1026" max="1026" width="24.125" style="160" customWidth="1"/>
    <col min="1027" max="1027" width="5.875" style="160" customWidth="1"/>
    <col min="1028" max="1028" width="5.75" style="160" customWidth="1"/>
    <col min="1029" max="1029" width="6" style="160" customWidth="1"/>
    <col min="1030" max="1030" width="5.875" style="160" customWidth="1"/>
    <col min="1031" max="1032" width="4" style="160" customWidth="1"/>
    <col min="1033" max="1033" width="8.375" style="160" customWidth="1"/>
    <col min="1034" max="1034" width="9.125" style="160" customWidth="1"/>
    <col min="1035" max="1280" width="9" style="160"/>
    <col min="1281" max="1281" width="3.625" style="160" customWidth="1"/>
    <col min="1282" max="1282" width="24.125" style="160" customWidth="1"/>
    <col min="1283" max="1283" width="5.875" style="160" customWidth="1"/>
    <col min="1284" max="1284" width="5.75" style="160" customWidth="1"/>
    <col min="1285" max="1285" width="6" style="160" customWidth="1"/>
    <col min="1286" max="1286" width="5.875" style="160" customWidth="1"/>
    <col min="1287" max="1288" width="4" style="160" customWidth="1"/>
    <col min="1289" max="1289" width="8.375" style="160" customWidth="1"/>
    <col min="1290" max="1290" width="9.125" style="160" customWidth="1"/>
    <col min="1291" max="1536" width="9" style="160"/>
    <col min="1537" max="1537" width="3.625" style="160" customWidth="1"/>
    <col min="1538" max="1538" width="24.125" style="160" customWidth="1"/>
    <col min="1539" max="1539" width="5.875" style="160" customWidth="1"/>
    <col min="1540" max="1540" width="5.75" style="160" customWidth="1"/>
    <col min="1541" max="1541" width="6" style="160" customWidth="1"/>
    <col min="1542" max="1542" width="5.875" style="160" customWidth="1"/>
    <col min="1543" max="1544" width="4" style="160" customWidth="1"/>
    <col min="1545" max="1545" width="8.375" style="160" customWidth="1"/>
    <col min="1546" max="1546" width="9.125" style="160" customWidth="1"/>
    <col min="1547" max="1792" width="9" style="160"/>
    <col min="1793" max="1793" width="3.625" style="160" customWidth="1"/>
    <col min="1794" max="1794" width="24.125" style="160" customWidth="1"/>
    <col min="1795" max="1795" width="5.875" style="160" customWidth="1"/>
    <col min="1796" max="1796" width="5.75" style="160" customWidth="1"/>
    <col min="1797" max="1797" width="6" style="160" customWidth="1"/>
    <col min="1798" max="1798" width="5.875" style="160" customWidth="1"/>
    <col min="1799" max="1800" width="4" style="160" customWidth="1"/>
    <col min="1801" max="1801" width="8.375" style="160" customWidth="1"/>
    <col min="1802" max="1802" width="9.125" style="160" customWidth="1"/>
    <col min="1803" max="2048" width="9" style="160"/>
    <col min="2049" max="2049" width="3.625" style="160" customWidth="1"/>
    <col min="2050" max="2050" width="24.125" style="160" customWidth="1"/>
    <col min="2051" max="2051" width="5.875" style="160" customWidth="1"/>
    <col min="2052" max="2052" width="5.75" style="160" customWidth="1"/>
    <col min="2053" max="2053" width="6" style="160" customWidth="1"/>
    <col min="2054" max="2054" width="5.875" style="160" customWidth="1"/>
    <col min="2055" max="2056" width="4" style="160" customWidth="1"/>
    <col min="2057" max="2057" width="8.375" style="160" customWidth="1"/>
    <col min="2058" max="2058" width="9.125" style="160" customWidth="1"/>
    <col min="2059" max="2304" width="9" style="160"/>
    <col min="2305" max="2305" width="3.625" style="160" customWidth="1"/>
    <col min="2306" max="2306" width="24.125" style="160" customWidth="1"/>
    <col min="2307" max="2307" width="5.875" style="160" customWidth="1"/>
    <col min="2308" max="2308" width="5.75" style="160" customWidth="1"/>
    <col min="2309" max="2309" width="6" style="160" customWidth="1"/>
    <col min="2310" max="2310" width="5.875" style="160" customWidth="1"/>
    <col min="2311" max="2312" width="4" style="160" customWidth="1"/>
    <col min="2313" max="2313" width="8.375" style="160" customWidth="1"/>
    <col min="2314" max="2314" width="9.125" style="160" customWidth="1"/>
    <col min="2315" max="2560" width="9" style="160"/>
    <col min="2561" max="2561" width="3.625" style="160" customWidth="1"/>
    <col min="2562" max="2562" width="24.125" style="160" customWidth="1"/>
    <col min="2563" max="2563" width="5.875" style="160" customWidth="1"/>
    <col min="2564" max="2564" width="5.75" style="160" customWidth="1"/>
    <col min="2565" max="2565" width="6" style="160" customWidth="1"/>
    <col min="2566" max="2566" width="5.875" style="160" customWidth="1"/>
    <col min="2567" max="2568" width="4" style="160" customWidth="1"/>
    <col min="2569" max="2569" width="8.375" style="160" customWidth="1"/>
    <col min="2570" max="2570" width="9.125" style="160" customWidth="1"/>
    <col min="2571" max="2816" width="9" style="160"/>
    <col min="2817" max="2817" width="3.625" style="160" customWidth="1"/>
    <col min="2818" max="2818" width="24.125" style="160" customWidth="1"/>
    <col min="2819" max="2819" width="5.875" style="160" customWidth="1"/>
    <col min="2820" max="2820" width="5.75" style="160" customWidth="1"/>
    <col min="2821" max="2821" width="6" style="160" customWidth="1"/>
    <col min="2822" max="2822" width="5.875" style="160" customWidth="1"/>
    <col min="2823" max="2824" width="4" style="160" customWidth="1"/>
    <col min="2825" max="2825" width="8.375" style="160" customWidth="1"/>
    <col min="2826" max="2826" width="9.125" style="160" customWidth="1"/>
    <col min="2827" max="3072" width="9" style="160"/>
    <col min="3073" max="3073" width="3.625" style="160" customWidth="1"/>
    <col min="3074" max="3074" width="24.125" style="160" customWidth="1"/>
    <col min="3075" max="3075" width="5.875" style="160" customWidth="1"/>
    <col min="3076" max="3076" width="5.75" style="160" customWidth="1"/>
    <col min="3077" max="3077" width="6" style="160" customWidth="1"/>
    <col min="3078" max="3078" width="5.875" style="160" customWidth="1"/>
    <col min="3079" max="3080" width="4" style="160" customWidth="1"/>
    <col min="3081" max="3081" width="8.375" style="160" customWidth="1"/>
    <col min="3082" max="3082" width="9.125" style="160" customWidth="1"/>
    <col min="3083" max="3328" width="9" style="160"/>
    <col min="3329" max="3329" width="3.625" style="160" customWidth="1"/>
    <col min="3330" max="3330" width="24.125" style="160" customWidth="1"/>
    <col min="3331" max="3331" width="5.875" style="160" customWidth="1"/>
    <col min="3332" max="3332" width="5.75" style="160" customWidth="1"/>
    <col min="3333" max="3333" width="6" style="160" customWidth="1"/>
    <col min="3334" max="3334" width="5.875" style="160" customWidth="1"/>
    <col min="3335" max="3336" width="4" style="160" customWidth="1"/>
    <col min="3337" max="3337" width="8.375" style="160" customWidth="1"/>
    <col min="3338" max="3338" width="9.125" style="160" customWidth="1"/>
    <col min="3339" max="3584" width="9" style="160"/>
    <col min="3585" max="3585" width="3.625" style="160" customWidth="1"/>
    <col min="3586" max="3586" width="24.125" style="160" customWidth="1"/>
    <col min="3587" max="3587" width="5.875" style="160" customWidth="1"/>
    <col min="3588" max="3588" width="5.75" style="160" customWidth="1"/>
    <col min="3589" max="3589" width="6" style="160" customWidth="1"/>
    <col min="3590" max="3590" width="5.875" style="160" customWidth="1"/>
    <col min="3591" max="3592" width="4" style="160" customWidth="1"/>
    <col min="3593" max="3593" width="8.375" style="160" customWidth="1"/>
    <col min="3594" max="3594" width="9.125" style="160" customWidth="1"/>
    <col min="3595" max="3840" width="9" style="160"/>
    <col min="3841" max="3841" width="3.625" style="160" customWidth="1"/>
    <col min="3842" max="3842" width="24.125" style="160" customWidth="1"/>
    <col min="3843" max="3843" width="5.875" style="160" customWidth="1"/>
    <col min="3844" max="3844" width="5.75" style="160" customWidth="1"/>
    <col min="3845" max="3845" width="6" style="160" customWidth="1"/>
    <col min="3846" max="3846" width="5.875" style="160" customWidth="1"/>
    <col min="3847" max="3848" width="4" style="160" customWidth="1"/>
    <col min="3849" max="3849" width="8.375" style="160" customWidth="1"/>
    <col min="3850" max="3850" width="9.125" style="160" customWidth="1"/>
    <col min="3851" max="4096" width="9" style="160"/>
    <col min="4097" max="4097" width="3.625" style="160" customWidth="1"/>
    <col min="4098" max="4098" width="24.125" style="160" customWidth="1"/>
    <col min="4099" max="4099" width="5.875" style="160" customWidth="1"/>
    <col min="4100" max="4100" width="5.75" style="160" customWidth="1"/>
    <col min="4101" max="4101" width="6" style="160" customWidth="1"/>
    <col min="4102" max="4102" width="5.875" style="160" customWidth="1"/>
    <col min="4103" max="4104" width="4" style="160" customWidth="1"/>
    <col min="4105" max="4105" width="8.375" style="160" customWidth="1"/>
    <col min="4106" max="4106" width="9.125" style="160" customWidth="1"/>
    <col min="4107" max="4352" width="9" style="160"/>
    <col min="4353" max="4353" width="3.625" style="160" customWidth="1"/>
    <col min="4354" max="4354" width="24.125" style="160" customWidth="1"/>
    <col min="4355" max="4355" width="5.875" style="160" customWidth="1"/>
    <col min="4356" max="4356" width="5.75" style="160" customWidth="1"/>
    <col min="4357" max="4357" width="6" style="160" customWidth="1"/>
    <col min="4358" max="4358" width="5.875" style="160" customWidth="1"/>
    <col min="4359" max="4360" width="4" style="160" customWidth="1"/>
    <col min="4361" max="4361" width="8.375" style="160" customWidth="1"/>
    <col min="4362" max="4362" width="9.125" style="160" customWidth="1"/>
    <col min="4363" max="4608" width="9" style="160"/>
    <col min="4609" max="4609" width="3.625" style="160" customWidth="1"/>
    <col min="4610" max="4610" width="24.125" style="160" customWidth="1"/>
    <col min="4611" max="4611" width="5.875" style="160" customWidth="1"/>
    <col min="4612" max="4612" width="5.75" style="160" customWidth="1"/>
    <col min="4613" max="4613" width="6" style="160" customWidth="1"/>
    <col min="4614" max="4614" width="5.875" style="160" customWidth="1"/>
    <col min="4615" max="4616" width="4" style="160" customWidth="1"/>
    <col min="4617" max="4617" width="8.375" style="160" customWidth="1"/>
    <col min="4618" max="4618" width="9.125" style="160" customWidth="1"/>
    <col min="4619" max="4864" width="9" style="160"/>
    <col min="4865" max="4865" width="3.625" style="160" customWidth="1"/>
    <col min="4866" max="4866" width="24.125" style="160" customWidth="1"/>
    <col min="4867" max="4867" width="5.875" style="160" customWidth="1"/>
    <col min="4868" max="4868" width="5.75" style="160" customWidth="1"/>
    <col min="4869" max="4869" width="6" style="160" customWidth="1"/>
    <col min="4870" max="4870" width="5.875" style="160" customWidth="1"/>
    <col min="4871" max="4872" width="4" style="160" customWidth="1"/>
    <col min="4873" max="4873" width="8.375" style="160" customWidth="1"/>
    <col min="4874" max="4874" width="9.125" style="160" customWidth="1"/>
    <col min="4875" max="5120" width="9" style="160"/>
    <col min="5121" max="5121" width="3.625" style="160" customWidth="1"/>
    <col min="5122" max="5122" width="24.125" style="160" customWidth="1"/>
    <col min="5123" max="5123" width="5.875" style="160" customWidth="1"/>
    <col min="5124" max="5124" width="5.75" style="160" customWidth="1"/>
    <col min="5125" max="5125" width="6" style="160" customWidth="1"/>
    <col min="5126" max="5126" width="5.875" style="160" customWidth="1"/>
    <col min="5127" max="5128" width="4" style="160" customWidth="1"/>
    <col min="5129" max="5129" width="8.375" style="160" customWidth="1"/>
    <col min="5130" max="5130" width="9.125" style="160" customWidth="1"/>
    <col min="5131" max="5376" width="9" style="160"/>
    <col min="5377" max="5377" width="3.625" style="160" customWidth="1"/>
    <col min="5378" max="5378" width="24.125" style="160" customWidth="1"/>
    <col min="5379" max="5379" width="5.875" style="160" customWidth="1"/>
    <col min="5380" max="5380" width="5.75" style="160" customWidth="1"/>
    <col min="5381" max="5381" width="6" style="160" customWidth="1"/>
    <col min="5382" max="5382" width="5.875" style="160" customWidth="1"/>
    <col min="5383" max="5384" width="4" style="160" customWidth="1"/>
    <col min="5385" max="5385" width="8.375" style="160" customWidth="1"/>
    <col min="5386" max="5386" width="9.125" style="160" customWidth="1"/>
    <col min="5387" max="5632" width="9" style="160"/>
    <col min="5633" max="5633" width="3.625" style="160" customWidth="1"/>
    <col min="5634" max="5634" width="24.125" style="160" customWidth="1"/>
    <col min="5635" max="5635" width="5.875" style="160" customWidth="1"/>
    <col min="5636" max="5636" width="5.75" style="160" customWidth="1"/>
    <col min="5637" max="5637" width="6" style="160" customWidth="1"/>
    <col min="5638" max="5638" width="5.875" style="160" customWidth="1"/>
    <col min="5639" max="5640" width="4" style="160" customWidth="1"/>
    <col min="5641" max="5641" width="8.375" style="160" customWidth="1"/>
    <col min="5642" max="5642" width="9.125" style="160" customWidth="1"/>
    <col min="5643" max="5888" width="9" style="160"/>
    <col min="5889" max="5889" width="3.625" style="160" customWidth="1"/>
    <col min="5890" max="5890" width="24.125" style="160" customWidth="1"/>
    <col min="5891" max="5891" width="5.875" style="160" customWidth="1"/>
    <col min="5892" max="5892" width="5.75" style="160" customWidth="1"/>
    <col min="5893" max="5893" width="6" style="160" customWidth="1"/>
    <col min="5894" max="5894" width="5.875" style="160" customWidth="1"/>
    <col min="5895" max="5896" width="4" style="160" customWidth="1"/>
    <col min="5897" max="5897" width="8.375" style="160" customWidth="1"/>
    <col min="5898" max="5898" width="9.125" style="160" customWidth="1"/>
    <col min="5899" max="6144" width="9" style="160"/>
    <col min="6145" max="6145" width="3.625" style="160" customWidth="1"/>
    <col min="6146" max="6146" width="24.125" style="160" customWidth="1"/>
    <col min="6147" max="6147" width="5.875" style="160" customWidth="1"/>
    <col min="6148" max="6148" width="5.75" style="160" customWidth="1"/>
    <col min="6149" max="6149" width="6" style="160" customWidth="1"/>
    <col min="6150" max="6150" width="5.875" style="160" customWidth="1"/>
    <col min="6151" max="6152" width="4" style="160" customWidth="1"/>
    <col min="6153" max="6153" width="8.375" style="160" customWidth="1"/>
    <col min="6154" max="6154" width="9.125" style="160" customWidth="1"/>
    <col min="6155" max="6400" width="9" style="160"/>
    <col min="6401" max="6401" width="3.625" style="160" customWidth="1"/>
    <col min="6402" max="6402" width="24.125" style="160" customWidth="1"/>
    <col min="6403" max="6403" width="5.875" style="160" customWidth="1"/>
    <col min="6404" max="6404" width="5.75" style="160" customWidth="1"/>
    <col min="6405" max="6405" width="6" style="160" customWidth="1"/>
    <col min="6406" max="6406" width="5.875" style="160" customWidth="1"/>
    <col min="6407" max="6408" width="4" style="160" customWidth="1"/>
    <col min="6409" max="6409" width="8.375" style="160" customWidth="1"/>
    <col min="6410" max="6410" width="9.125" style="160" customWidth="1"/>
    <col min="6411" max="6656" width="9" style="160"/>
    <col min="6657" max="6657" width="3.625" style="160" customWidth="1"/>
    <col min="6658" max="6658" width="24.125" style="160" customWidth="1"/>
    <col min="6659" max="6659" width="5.875" style="160" customWidth="1"/>
    <col min="6660" max="6660" width="5.75" style="160" customWidth="1"/>
    <col min="6661" max="6661" width="6" style="160" customWidth="1"/>
    <col min="6662" max="6662" width="5.875" style="160" customWidth="1"/>
    <col min="6663" max="6664" width="4" style="160" customWidth="1"/>
    <col min="6665" max="6665" width="8.375" style="160" customWidth="1"/>
    <col min="6666" max="6666" width="9.125" style="160" customWidth="1"/>
    <col min="6667" max="6912" width="9" style="160"/>
    <col min="6913" max="6913" width="3.625" style="160" customWidth="1"/>
    <col min="6914" max="6914" width="24.125" style="160" customWidth="1"/>
    <col min="6915" max="6915" width="5.875" style="160" customWidth="1"/>
    <col min="6916" max="6916" width="5.75" style="160" customWidth="1"/>
    <col min="6917" max="6917" width="6" style="160" customWidth="1"/>
    <col min="6918" max="6918" width="5.875" style="160" customWidth="1"/>
    <col min="6919" max="6920" width="4" style="160" customWidth="1"/>
    <col min="6921" max="6921" width="8.375" style="160" customWidth="1"/>
    <col min="6922" max="6922" width="9.125" style="160" customWidth="1"/>
    <col min="6923" max="7168" width="9" style="160"/>
    <col min="7169" max="7169" width="3.625" style="160" customWidth="1"/>
    <col min="7170" max="7170" width="24.125" style="160" customWidth="1"/>
    <col min="7171" max="7171" width="5.875" style="160" customWidth="1"/>
    <col min="7172" max="7172" width="5.75" style="160" customWidth="1"/>
    <col min="7173" max="7173" width="6" style="160" customWidth="1"/>
    <col min="7174" max="7174" width="5.875" style="160" customWidth="1"/>
    <col min="7175" max="7176" width="4" style="160" customWidth="1"/>
    <col min="7177" max="7177" width="8.375" style="160" customWidth="1"/>
    <col min="7178" max="7178" width="9.125" style="160" customWidth="1"/>
    <col min="7179" max="7424" width="9" style="160"/>
    <col min="7425" max="7425" width="3.625" style="160" customWidth="1"/>
    <col min="7426" max="7426" width="24.125" style="160" customWidth="1"/>
    <col min="7427" max="7427" width="5.875" style="160" customWidth="1"/>
    <col min="7428" max="7428" width="5.75" style="160" customWidth="1"/>
    <col min="7429" max="7429" width="6" style="160" customWidth="1"/>
    <col min="7430" max="7430" width="5.875" style="160" customWidth="1"/>
    <col min="7431" max="7432" width="4" style="160" customWidth="1"/>
    <col min="7433" max="7433" width="8.375" style="160" customWidth="1"/>
    <col min="7434" max="7434" width="9.125" style="160" customWidth="1"/>
    <col min="7435" max="7680" width="9" style="160"/>
    <col min="7681" max="7681" width="3.625" style="160" customWidth="1"/>
    <col min="7682" max="7682" width="24.125" style="160" customWidth="1"/>
    <col min="7683" max="7683" width="5.875" style="160" customWidth="1"/>
    <col min="7684" max="7684" width="5.75" style="160" customWidth="1"/>
    <col min="7685" max="7685" width="6" style="160" customWidth="1"/>
    <col min="7686" max="7686" width="5.875" style="160" customWidth="1"/>
    <col min="7687" max="7688" width="4" style="160" customWidth="1"/>
    <col min="7689" max="7689" width="8.375" style="160" customWidth="1"/>
    <col min="7690" max="7690" width="9.125" style="160" customWidth="1"/>
    <col min="7691" max="7936" width="9" style="160"/>
    <col min="7937" max="7937" width="3.625" style="160" customWidth="1"/>
    <col min="7938" max="7938" width="24.125" style="160" customWidth="1"/>
    <col min="7939" max="7939" width="5.875" style="160" customWidth="1"/>
    <col min="7940" max="7940" width="5.75" style="160" customWidth="1"/>
    <col min="7941" max="7941" width="6" style="160" customWidth="1"/>
    <col min="7942" max="7942" width="5.875" style="160" customWidth="1"/>
    <col min="7943" max="7944" width="4" style="160" customWidth="1"/>
    <col min="7945" max="7945" width="8.375" style="160" customWidth="1"/>
    <col min="7946" max="7946" width="9.125" style="160" customWidth="1"/>
    <col min="7947" max="8192" width="9" style="160"/>
    <col min="8193" max="8193" width="3.625" style="160" customWidth="1"/>
    <col min="8194" max="8194" width="24.125" style="160" customWidth="1"/>
    <col min="8195" max="8195" width="5.875" style="160" customWidth="1"/>
    <col min="8196" max="8196" width="5.75" style="160" customWidth="1"/>
    <col min="8197" max="8197" width="6" style="160" customWidth="1"/>
    <col min="8198" max="8198" width="5.875" style="160" customWidth="1"/>
    <col min="8199" max="8200" width="4" style="160" customWidth="1"/>
    <col min="8201" max="8201" width="8.375" style="160" customWidth="1"/>
    <col min="8202" max="8202" width="9.125" style="160" customWidth="1"/>
    <col min="8203" max="8448" width="9" style="160"/>
    <col min="8449" max="8449" width="3.625" style="160" customWidth="1"/>
    <col min="8450" max="8450" width="24.125" style="160" customWidth="1"/>
    <col min="8451" max="8451" width="5.875" style="160" customWidth="1"/>
    <col min="8452" max="8452" width="5.75" style="160" customWidth="1"/>
    <col min="8453" max="8453" width="6" style="160" customWidth="1"/>
    <col min="8454" max="8454" width="5.875" style="160" customWidth="1"/>
    <col min="8455" max="8456" width="4" style="160" customWidth="1"/>
    <col min="8457" max="8457" width="8.375" style="160" customWidth="1"/>
    <col min="8458" max="8458" width="9.125" style="160" customWidth="1"/>
    <col min="8459" max="8704" width="9" style="160"/>
    <col min="8705" max="8705" width="3.625" style="160" customWidth="1"/>
    <col min="8706" max="8706" width="24.125" style="160" customWidth="1"/>
    <col min="8707" max="8707" width="5.875" style="160" customWidth="1"/>
    <col min="8708" max="8708" width="5.75" style="160" customWidth="1"/>
    <col min="8709" max="8709" width="6" style="160" customWidth="1"/>
    <col min="8710" max="8710" width="5.875" style="160" customWidth="1"/>
    <col min="8711" max="8712" width="4" style="160" customWidth="1"/>
    <col min="8713" max="8713" width="8.375" style="160" customWidth="1"/>
    <col min="8714" max="8714" width="9.125" style="160" customWidth="1"/>
    <col min="8715" max="8960" width="9" style="160"/>
    <col min="8961" max="8961" width="3.625" style="160" customWidth="1"/>
    <col min="8962" max="8962" width="24.125" style="160" customWidth="1"/>
    <col min="8963" max="8963" width="5.875" style="160" customWidth="1"/>
    <col min="8964" max="8964" width="5.75" style="160" customWidth="1"/>
    <col min="8965" max="8965" width="6" style="160" customWidth="1"/>
    <col min="8966" max="8966" width="5.875" style="160" customWidth="1"/>
    <col min="8967" max="8968" width="4" style="160" customWidth="1"/>
    <col min="8969" max="8969" width="8.375" style="160" customWidth="1"/>
    <col min="8970" max="8970" width="9.125" style="160" customWidth="1"/>
    <col min="8971" max="9216" width="9" style="160"/>
    <col min="9217" max="9217" width="3.625" style="160" customWidth="1"/>
    <col min="9218" max="9218" width="24.125" style="160" customWidth="1"/>
    <col min="9219" max="9219" width="5.875" style="160" customWidth="1"/>
    <col min="9220" max="9220" width="5.75" style="160" customWidth="1"/>
    <col min="9221" max="9221" width="6" style="160" customWidth="1"/>
    <col min="9222" max="9222" width="5.875" style="160" customWidth="1"/>
    <col min="9223" max="9224" width="4" style="160" customWidth="1"/>
    <col min="9225" max="9225" width="8.375" style="160" customWidth="1"/>
    <col min="9226" max="9226" width="9.125" style="160" customWidth="1"/>
    <col min="9227" max="9472" width="9" style="160"/>
    <col min="9473" max="9473" width="3.625" style="160" customWidth="1"/>
    <col min="9474" max="9474" width="24.125" style="160" customWidth="1"/>
    <col min="9475" max="9475" width="5.875" style="160" customWidth="1"/>
    <col min="9476" max="9476" width="5.75" style="160" customWidth="1"/>
    <col min="9477" max="9477" width="6" style="160" customWidth="1"/>
    <col min="9478" max="9478" width="5.875" style="160" customWidth="1"/>
    <col min="9479" max="9480" width="4" style="160" customWidth="1"/>
    <col min="9481" max="9481" width="8.375" style="160" customWidth="1"/>
    <col min="9482" max="9482" width="9.125" style="160" customWidth="1"/>
    <col min="9483" max="9728" width="9" style="160"/>
    <col min="9729" max="9729" width="3.625" style="160" customWidth="1"/>
    <col min="9730" max="9730" width="24.125" style="160" customWidth="1"/>
    <col min="9731" max="9731" width="5.875" style="160" customWidth="1"/>
    <col min="9732" max="9732" width="5.75" style="160" customWidth="1"/>
    <col min="9733" max="9733" width="6" style="160" customWidth="1"/>
    <col min="9734" max="9734" width="5.875" style="160" customWidth="1"/>
    <col min="9735" max="9736" width="4" style="160" customWidth="1"/>
    <col min="9737" max="9737" width="8.375" style="160" customWidth="1"/>
    <col min="9738" max="9738" width="9.125" style="160" customWidth="1"/>
    <col min="9739" max="9984" width="9" style="160"/>
    <col min="9985" max="9985" width="3.625" style="160" customWidth="1"/>
    <col min="9986" max="9986" width="24.125" style="160" customWidth="1"/>
    <col min="9987" max="9987" width="5.875" style="160" customWidth="1"/>
    <col min="9988" max="9988" width="5.75" style="160" customWidth="1"/>
    <col min="9989" max="9989" width="6" style="160" customWidth="1"/>
    <col min="9990" max="9990" width="5.875" style="160" customWidth="1"/>
    <col min="9991" max="9992" width="4" style="160" customWidth="1"/>
    <col min="9993" max="9993" width="8.375" style="160" customWidth="1"/>
    <col min="9994" max="9994" width="9.125" style="160" customWidth="1"/>
    <col min="9995" max="10240" width="9" style="160"/>
    <col min="10241" max="10241" width="3.625" style="160" customWidth="1"/>
    <col min="10242" max="10242" width="24.125" style="160" customWidth="1"/>
    <col min="10243" max="10243" width="5.875" style="160" customWidth="1"/>
    <col min="10244" max="10244" width="5.75" style="160" customWidth="1"/>
    <col min="10245" max="10245" width="6" style="160" customWidth="1"/>
    <col min="10246" max="10246" width="5.875" style="160" customWidth="1"/>
    <col min="10247" max="10248" width="4" style="160" customWidth="1"/>
    <col min="10249" max="10249" width="8.375" style="160" customWidth="1"/>
    <col min="10250" max="10250" width="9.125" style="160" customWidth="1"/>
    <col min="10251" max="10496" width="9" style="160"/>
    <col min="10497" max="10497" width="3.625" style="160" customWidth="1"/>
    <col min="10498" max="10498" width="24.125" style="160" customWidth="1"/>
    <col min="10499" max="10499" width="5.875" style="160" customWidth="1"/>
    <col min="10500" max="10500" width="5.75" style="160" customWidth="1"/>
    <col min="10501" max="10501" width="6" style="160" customWidth="1"/>
    <col min="10502" max="10502" width="5.875" style="160" customWidth="1"/>
    <col min="10503" max="10504" width="4" style="160" customWidth="1"/>
    <col min="10505" max="10505" width="8.375" style="160" customWidth="1"/>
    <col min="10506" max="10506" width="9.125" style="160" customWidth="1"/>
    <col min="10507" max="10752" width="9" style="160"/>
    <col min="10753" max="10753" width="3.625" style="160" customWidth="1"/>
    <col min="10754" max="10754" width="24.125" style="160" customWidth="1"/>
    <col min="10755" max="10755" width="5.875" style="160" customWidth="1"/>
    <col min="10756" max="10756" width="5.75" style="160" customWidth="1"/>
    <col min="10757" max="10757" width="6" style="160" customWidth="1"/>
    <col min="10758" max="10758" width="5.875" style="160" customWidth="1"/>
    <col min="10759" max="10760" width="4" style="160" customWidth="1"/>
    <col min="10761" max="10761" width="8.375" style="160" customWidth="1"/>
    <col min="10762" max="10762" width="9.125" style="160" customWidth="1"/>
    <col min="10763" max="11008" width="9" style="160"/>
    <col min="11009" max="11009" width="3.625" style="160" customWidth="1"/>
    <col min="11010" max="11010" width="24.125" style="160" customWidth="1"/>
    <col min="11011" max="11011" width="5.875" style="160" customWidth="1"/>
    <col min="11012" max="11012" width="5.75" style="160" customWidth="1"/>
    <col min="11013" max="11013" width="6" style="160" customWidth="1"/>
    <col min="11014" max="11014" width="5.875" style="160" customWidth="1"/>
    <col min="11015" max="11016" width="4" style="160" customWidth="1"/>
    <col min="11017" max="11017" width="8.375" style="160" customWidth="1"/>
    <col min="11018" max="11018" width="9.125" style="160" customWidth="1"/>
    <col min="11019" max="11264" width="9" style="160"/>
    <col min="11265" max="11265" width="3.625" style="160" customWidth="1"/>
    <col min="11266" max="11266" width="24.125" style="160" customWidth="1"/>
    <col min="11267" max="11267" width="5.875" style="160" customWidth="1"/>
    <col min="11268" max="11268" width="5.75" style="160" customWidth="1"/>
    <col min="11269" max="11269" width="6" style="160" customWidth="1"/>
    <col min="11270" max="11270" width="5.875" style="160" customWidth="1"/>
    <col min="11271" max="11272" width="4" style="160" customWidth="1"/>
    <col min="11273" max="11273" width="8.375" style="160" customWidth="1"/>
    <col min="11274" max="11274" width="9.125" style="160" customWidth="1"/>
    <col min="11275" max="11520" width="9" style="160"/>
    <col min="11521" max="11521" width="3.625" style="160" customWidth="1"/>
    <col min="11522" max="11522" width="24.125" style="160" customWidth="1"/>
    <col min="11523" max="11523" width="5.875" style="160" customWidth="1"/>
    <col min="11524" max="11524" width="5.75" style="160" customWidth="1"/>
    <col min="11525" max="11525" width="6" style="160" customWidth="1"/>
    <col min="11526" max="11526" width="5.875" style="160" customWidth="1"/>
    <col min="11527" max="11528" width="4" style="160" customWidth="1"/>
    <col min="11529" max="11529" width="8.375" style="160" customWidth="1"/>
    <col min="11530" max="11530" width="9.125" style="160" customWidth="1"/>
    <col min="11531" max="11776" width="9" style="160"/>
    <col min="11777" max="11777" width="3.625" style="160" customWidth="1"/>
    <col min="11778" max="11778" width="24.125" style="160" customWidth="1"/>
    <col min="11779" max="11779" width="5.875" style="160" customWidth="1"/>
    <col min="11780" max="11780" width="5.75" style="160" customWidth="1"/>
    <col min="11781" max="11781" width="6" style="160" customWidth="1"/>
    <col min="11782" max="11782" width="5.875" style="160" customWidth="1"/>
    <col min="11783" max="11784" width="4" style="160" customWidth="1"/>
    <col min="11785" max="11785" width="8.375" style="160" customWidth="1"/>
    <col min="11786" max="11786" width="9.125" style="160" customWidth="1"/>
    <col min="11787" max="12032" width="9" style="160"/>
    <col min="12033" max="12033" width="3.625" style="160" customWidth="1"/>
    <col min="12034" max="12034" width="24.125" style="160" customWidth="1"/>
    <col min="12035" max="12035" width="5.875" style="160" customWidth="1"/>
    <col min="12036" max="12036" width="5.75" style="160" customWidth="1"/>
    <col min="12037" max="12037" width="6" style="160" customWidth="1"/>
    <col min="12038" max="12038" width="5.875" style="160" customWidth="1"/>
    <col min="12039" max="12040" width="4" style="160" customWidth="1"/>
    <col min="12041" max="12041" width="8.375" style="160" customWidth="1"/>
    <col min="12042" max="12042" width="9.125" style="160" customWidth="1"/>
    <col min="12043" max="12288" width="9" style="160"/>
    <col min="12289" max="12289" width="3.625" style="160" customWidth="1"/>
    <col min="12290" max="12290" width="24.125" style="160" customWidth="1"/>
    <col min="12291" max="12291" width="5.875" style="160" customWidth="1"/>
    <col min="12292" max="12292" width="5.75" style="160" customWidth="1"/>
    <col min="12293" max="12293" width="6" style="160" customWidth="1"/>
    <col min="12294" max="12294" width="5.875" style="160" customWidth="1"/>
    <col min="12295" max="12296" width="4" style="160" customWidth="1"/>
    <col min="12297" max="12297" width="8.375" style="160" customWidth="1"/>
    <col min="12298" max="12298" width="9.125" style="160" customWidth="1"/>
    <col min="12299" max="12544" width="9" style="160"/>
    <col min="12545" max="12545" width="3.625" style="160" customWidth="1"/>
    <col min="12546" max="12546" width="24.125" style="160" customWidth="1"/>
    <col min="12547" max="12547" width="5.875" style="160" customWidth="1"/>
    <col min="12548" max="12548" width="5.75" style="160" customWidth="1"/>
    <col min="12549" max="12549" width="6" style="160" customWidth="1"/>
    <col min="12550" max="12550" width="5.875" style="160" customWidth="1"/>
    <col min="12551" max="12552" width="4" style="160" customWidth="1"/>
    <col min="12553" max="12553" width="8.375" style="160" customWidth="1"/>
    <col min="12554" max="12554" width="9.125" style="160" customWidth="1"/>
    <col min="12555" max="12800" width="9" style="160"/>
    <col min="12801" max="12801" width="3.625" style="160" customWidth="1"/>
    <col min="12802" max="12802" width="24.125" style="160" customWidth="1"/>
    <col min="12803" max="12803" width="5.875" style="160" customWidth="1"/>
    <col min="12804" max="12804" width="5.75" style="160" customWidth="1"/>
    <col min="12805" max="12805" width="6" style="160" customWidth="1"/>
    <col min="12806" max="12806" width="5.875" style="160" customWidth="1"/>
    <col min="12807" max="12808" width="4" style="160" customWidth="1"/>
    <col min="12809" max="12809" width="8.375" style="160" customWidth="1"/>
    <col min="12810" max="12810" width="9.125" style="160" customWidth="1"/>
    <col min="12811" max="13056" width="9" style="160"/>
    <col min="13057" max="13057" width="3.625" style="160" customWidth="1"/>
    <col min="13058" max="13058" width="24.125" style="160" customWidth="1"/>
    <col min="13059" max="13059" width="5.875" style="160" customWidth="1"/>
    <col min="13060" max="13060" width="5.75" style="160" customWidth="1"/>
    <col min="13061" max="13061" width="6" style="160" customWidth="1"/>
    <col min="13062" max="13062" width="5.875" style="160" customWidth="1"/>
    <col min="13063" max="13064" width="4" style="160" customWidth="1"/>
    <col min="13065" max="13065" width="8.375" style="160" customWidth="1"/>
    <col min="13066" max="13066" width="9.125" style="160" customWidth="1"/>
    <col min="13067" max="13312" width="9" style="160"/>
    <col min="13313" max="13313" width="3.625" style="160" customWidth="1"/>
    <col min="13314" max="13314" width="24.125" style="160" customWidth="1"/>
    <col min="13315" max="13315" width="5.875" style="160" customWidth="1"/>
    <col min="13316" max="13316" width="5.75" style="160" customWidth="1"/>
    <col min="13317" max="13317" width="6" style="160" customWidth="1"/>
    <col min="13318" max="13318" width="5.875" style="160" customWidth="1"/>
    <col min="13319" max="13320" width="4" style="160" customWidth="1"/>
    <col min="13321" max="13321" width="8.375" style="160" customWidth="1"/>
    <col min="13322" max="13322" width="9.125" style="160" customWidth="1"/>
    <col min="13323" max="13568" width="9" style="160"/>
    <col min="13569" max="13569" width="3.625" style="160" customWidth="1"/>
    <col min="13570" max="13570" width="24.125" style="160" customWidth="1"/>
    <col min="13571" max="13571" width="5.875" style="160" customWidth="1"/>
    <col min="13572" max="13572" width="5.75" style="160" customWidth="1"/>
    <col min="13573" max="13573" width="6" style="160" customWidth="1"/>
    <col min="13574" max="13574" width="5.875" style="160" customWidth="1"/>
    <col min="13575" max="13576" width="4" style="160" customWidth="1"/>
    <col min="13577" max="13577" width="8.375" style="160" customWidth="1"/>
    <col min="13578" max="13578" width="9.125" style="160" customWidth="1"/>
    <col min="13579" max="13824" width="9" style="160"/>
    <col min="13825" max="13825" width="3.625" style="160" customWidth="1"/>
    <col min="13826" max="13826" width="24.125" style="160" customWidth="1"/>
    <col min="13827" max="13827" width="5.875" style="160" customWidth="1"/>
    <col min="13828" max="13828" width="5.75" style="160" customWidth="1"/>
    <col min="13829" max="13829" width="6" style="160" customWidth="1"/>
    <col min="13830" max="13830" width="5.875" style="160" customWidth="1"/>
    <col min="13831" max="13832" width="4" style="160" customWidth="1"/>
    <col min="13833" max="13833" width="8.375" style="160" customWidth="1"/>
    <col min="13834" max="13834" width="9.125" style="160" customWidth="1"/>
    <col min="13835" max="14080" width="9" style="160"/>
    <col min="14081" max="14081" width="3.625" style="160" customWidth="1"/>
    <col min="14082" max="14082" width="24.125" style="160" customWidth="1"/>
    <col min="14083" max="14083" width="5.875" style="160" customWidth="1"/>
    <col min="14084" max="14084" width="5.75" style="160" customWidth="1"/>
    <col min="14085" max="14085" width="6" style="160" customWidth="1"/>
    <col min="14086" max="14086" width="5.875" style="160" customWidth="1"/>
    <col min="14087" max="14088" width="4" style="160" customWidth="1"/>
    <col min="14089" max="14089" width="8.375" style="160" customWidth="1"/>
    <col min="14090" max="14090" width="9.125" style="160" customWidth="1"/>
    <col min="14091" max="14336" width="9" style="160"/>
    <col min="14337" max="14337" width="3.625" style="160" customWidth="1"/>
    <col min="14338" max="14338" width="24.125" style="160" customWidth="1"/>
    <col min="14339" max="14339" width="5.875" style="160" customWidth="1"/>
    <col min="14340" max="14340" width="5.75" style="160" customWidth="1"/>
    <col min="14341" max="14341" width="6" style="160" customWidth="1"/>
    <col min="14342" max="14342" width="5.875" style="160" customWidth="1"/>
    <col min="14343" max="14344" width="4" style="160" customWidth="1"/>
    <col min="14345" max="14345" width="8.375" style="160" customWidth="1"/>
    <col min="14346" max="14346" width="9.125" style="160" customWidth="1"/>
    <col min="14347" max="14592" width="9" style="160"/>
    <col min="14593" max="14593" width="3.625" style="160" customWidth="1"/>
    <col min="14594" max="14594" width="24.125" style="160" customWidth="1"/>
    <col min="14595" max="14595" width="5.875" style="160" customWidth="1"/>
    <col min="14596" max="14596" width="5.75" style="160" customWidth="1"/>
    <col min="14597" max="14597" width="6" style="160" customWidth="1"/>
    <col min="14598" max="14598" width="5.875" style="160" customWidth="1"/>
    <col min="14599" max="14600" width="4" style="160" customWidth="1"/>
    <col min="14601" max="14601" width="8.375" style="160" customWidth="1"/>
    <col min="14602" max="14602" width="9.125" style="160" customWidth="1"/>
    <col min="14603" max="14848" width="9" style="160"/>
    <col min="14849" max="14849" width="3.625" style="160" customWidth="1"/>
    <col min="14850" max="14850" width="24.125" style="160" customWidth="1"/>
    <col min="14851" max="14851" width="5.875" style="160" customWidth="1"/>
    <col min="14852" max="14852" width="5.75" style="160" customWidth="1"/>
    <col min="14853" max="14853" width="6" style="160" customWidth="1"/>
    <col min="14854" max="14854" width="5.875" style="160" customWidth="1"/>
    <col min="14855" max="14856" width="4" style="160" customWidth="1"/>
    <col min="14857" max="14857" width="8.375" style="160" customWidth="1"/>
    <col min="14858" max="14858" width="9.125" style="160" customWidth="1"/>
    <col min="14859" max="15104" width="9" style="160"/>
    <col min="15105" max="15105" width="3.625" style="160" customWidth="1"/>
    <col min="15106" max="15106" width="24.125" style="160" customWidth="1"/>
    <col min="15107" max="15107" width="5.875" style="160" customWidth="1"/>
    <col min="15108" max="15108" width="5.75" style="160" customWidth="1"/>
    <col min="15109" max="15109" width="6" style="160" customWidth="1"/>
    <col min="15110" max="15110" width="5.875" style="160" customWidth="1"/>
    <col min="15111" max="15112" width="4" style="160" customWidth="1"/>
    <col min="15113" max="15113" width="8.375" style="160" customWidth="1"/>
    <col min="15114" max="15114" width="9.125" style="160" customWidth="1"/>
    <col min="15115" max="15360" width="9" style="160"/>
    <col min="15361" max="15361" width="3.625" style="160" customWidth="1"/>
    <col min="15362" max="15362" width="24.125" style="160" customWidth="1"/>
    <col min="15363" max="15363" width="5.875" style="160" customWidth="1"/>
    <col min="15364" max="15364" width="5.75" style="160" customWidth="1"/>
    <col min="15365" max="15365" width="6" style="160" customWidth="1"/>
    <col min="15366" max="15366" width="5.875" style="160" customWidth="1"/>
    <col min="15367" max="15368" width="4" style="160" customWidth="1"/>
    <col min="15369" max="15369" width="8.375" style="160" customWidth="1"/>
    <col min="15370" max="15370" width="9.125" style="160" customWidth="1"/>
    <col min="15371" max="15616" width="9" style="160"/>
    <col min="15617" max="15617" width="3.625" style="160" customWidth="1"/>
    <col min="15618" max="15618" width="24.125" style="160" customWidth="1"/>
    <col min="15619" max="15619" width="5.875" style="160" customWidth="1"/>
    <col min="15620" max="15620" width="5.75" style="160" customWidth="1"/>
    <col min="15621" max="15621" width="6" style="160" customWidth="1"/>
    <col min="15622" max="15622" width="5.875" style="160" customWidth="1"/>
    <col min="15623" max="15624" width="4" style="160" customWidth="1"/>
    <col min="15625" max="15625" width="8.375" style="160" customWidth="1"/>
    <col min="15626" max="15626" width="9.125" style="160" customWidth="1"/>
    <col min="15627" max="15872" width="9" style="160"/>
    <col min="15873" max="15873" width="3.625" style="160" customWidth="1"/>
    <col min="15874" max="15874" width="24.125" style="160" customWidth="1"/>
    <col min="15875" max="15875" width="5.875" style="160" customWidth="1"/>
    <col min="15876" max="15876" width="5.75" style="160" customWidth="1"/>
    <col min="15877" max="15877" width="6" style="160" customWidth="1"/>
    <col min="15878" max="15878" width="5.875" style="160" customWidth="1"/>
    <col min="15879" max="15880" width="4" style="160" customWidth="1"/>
    <col min="15881" max="15881" width="8.375" style="160" customWidth="1"/>
    <col min="15882" max="15882" width="9.125" style="160" customWidth="1"/>
    <col min="15883" max="16128" width="9" style="160"/>
    <col min="16129" max="16129" width="3.625" style="160" customWidth="1"/>
    <col min="16130" max="16130" width="24.125" style="160" customWidth="1"/>
    <col min="16131" max="16131" width="5.875" style="160" customWidth="1"/>
    <col min="16132" max="16132" width="5.75" style="160" customWidth="1"/>
    <col min="16133" max="16133" width="6" style="160" customWidth="1"/>
    <col min="16134" max="16134" width="5.875" style="160" customWidth="1"/>
    <col min="16135" max="16136" width="4" style="160" customWidth="1"/>
    <col min="16137" max="16137" width="8.375" style="160" customWidth="1"/>
    <col min="16138" max="16138" width="9.125" style="160" customWidth="1"/>
    <col min="16139" max="16384" width="9" style="160"/>
  </cols>
  <sheetData>
    <row r="1" spans="1:10" ht="21.75" customHeight="1" x14ac:dyDescent="0.25">
      <c r="A1" s="288" t="s">
        <v>565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 ht="57" customHeight="1" x14ac:dyDescent="0.25">
      <c r="A2" s="289" t="s">
        <v>566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0" ht="22.5" customHeight="1" x14ac:dyDescent="0.25">
      <c r="A3" s="290" t="s">
        <v>567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0" s="161" customFormat="1" ht="24.75" customHeight="1" x14ac:dyDescent="0.2">
      <c r="A4" s="291" t="s">
        <v>10</v>
      </c>
      <c r="B4" s="291" t="s">
        <v>344</v>
      </c>
      <c r="C4" s="291" t="s">
        <v>345</v>
      </c>
      <c r="D4" s="291"/>
      <c r="E4" s="291"/>
      <c r="F4" s="291"/>
      <c r="G4" s="291"/>
      <c r="H4" s="291"/>
      <c r="I4" s="291"/>
      <c r="J4" s="291" t="s">
        <v>346</v>
      </c>
    </row>
    <row r="5" spans="1:10" s="161" customFormat="1" ht="15" customHeight="1" x14ac:dyDescent="0.2">
      <c r="A5" s="291"/>
      <c r="B5" s="291"/>
      <c r="C5" s="162" t="s">
        <v>347</v>
      </c>
      <c r="D5" s="162" t="s">
        <v>348</v>
      </c>
      <c r="E5" s="162" t="s">
        <v>349</v>
      </c>
      <c r="F5" s="162" t="s">
        <v>350</v>
      </c>
      <c r="G5" s="162" t="s">
        <v>351</v>
      </c>
      <c r="H5" s="162" t="s">
        <v>352</v>
      </c>
      <c r="I5" s="162" t="s">
        <v>353</v>
      </c>
      <c r="J5" s="291"/>
    </row>
    <row r="6" spans="1:10" ht="14.25" customHeight="1" x14ac:dyDescent="0.25">
      <c r="A6" s="163">
        <v>1</v>
      </c>
      <c r="B6" s="164">
        <v>2</v>
      </c>
      <c r="C6" s="164">
        <v>3</v>
      </c>
      <c r="D6" s="164">
        <v>4</v>
      </c>
      <c r="E6" s="164">
        <v>5</v>
      </c>
      <c r="F6" s="164">
        <v>6</v>
      </c>
      <c r="G6" s="164">
        <v>7</v>
      </c>
      <c r="H6" s="164">
        <v>8</v>
      </c>
      <c r="I6" s="164">
        <v>9</v>
      </c>
      <c r="J6" s="164">
        <v>10</v>
      </c>
    </row>
    <row r="7" spans="1:10" ht="36" x14ac:dyDescent="0.25">
      <c r="A7" s="163">
        <v>1</v>
      </c>
      <c r="B7" s="165" t="s">
        <v>354</v>
      </c>
      <c r="C7" s="166"/>
      <c r="D7" s="166"/>
      <c r="E7" s="166"/>
      <c r="F7" s="166"/>
      <c r="G7" s="166"/>
      <c r="H7" s="166"/>
      <c r="I7" s="164"/>
      <c r="J7" s="167" t="s">
        <v>355</v>
      </c>
    </row>
    <row r="8" spans="1:10" x14ac:dyDescent="0.25">
      <c r="A8" s="163">
        <v>2</v>
      </c>
      <c r="B8" s="165" t="s">
        <v>356</v>
      </c>
      <c r="C8" s="164">
        <v>1</v>
      </c>
      <c r="D8" s="164">
        <v>1</v>
      </c>
      <c r="E8" s="164">
        <v>1</v>
      </c>
      <c r="F8" s="164">
        <v>1</v>
      </c>
      <c r="G8" s="164"/>
      <c r="H8" s="164"/>
      <c r="I8" s="164"/>
      <c r="J8" s="163" t="s">
        <v>568</v>
      </c>
    </row>
    <row r="9" spans="1:10" ht="36" x14ac:dyDescent="0.25">
      <c r="A9" s="163">
        <v>3</v>
      </c>
      <c r="B9" s="165" t="s">
        <v>357</v>
      </c>
      <c r="C9" s="164"/>
      <c r="D9" s="164"/>
      <c r="E9" s="164"/>
      <c r="F9" s="164"/>
      <c r="G9" s="164"/>
      <c r="H9" s="164"/>
      <c r="I9" s="164"/>
      <c r="J9" s="164"/>
    </row>
    <row r="10" spans="1:10" x14ac:dyDescent="0.25">
      <c r="A10" s="163">
        <v>4</v>
      </c>
      <c r="B10" s="165" t="s">
        <v>358</v>
      </c>
      <c r="C10" s="164">
        <v>1</v>
      </c>
      <c r="D10" s="164">
        <v>1</v>
      </c>
      <c r="E10" s="164">
        <v>1</v>
      </c>
      <c r="F10" s="164">
        <v>1</v>
      </c>
      <c r="G10" s="164"/>
      <c r="H10" s="164"/>
      <c r="I10" s="164"/>
      <c r="J10" s="164" t="s">
        <v>569</v>
      </c>
    </row>
    <row r="11" spans="1:10" ht="36" x14ac:dyDescent="0.25">
      <c r="A11" s="163">
        <v>5</v>
      </c>
      <c r="B11" s="165" t="s">
        <v>359</v>
      </c>
      <c r="C11" s="164"/>
      <c r="D11" s="164"/>
      <c r="E11" s="164"/>
      <c r="F11" s="164"/>
      <c r="G11" s="164"/>
      <c r="H11" s="164"/>
      <c r="I11" s="164"/>
      <c r="J11" s="164"/>
    </row>
    <row r="12" spans="1:10" x14ac:dyDescent="0.25">
      <c r="A12" s="163">
        <v>6</v>
      </c>
      <c r="B12" s="165" t="s">
        <v>360</v>
      </c>
      <c r="C12" s="164">
        <v>1</v>
      </c>
      <c r="D12" s="164">
        <v>1</v>
      </c>
      <c r="E12" s="164">
        <v>1</v>
      </c>
      <c r="F12" s="164">
        <v>1</v>
      </c>
      <c r="G12" s="164"/>
      <c r="H12" s="164"/>
      <c r="I12" s="164"/>
      <c r="J12" s="164" t="s">
        <v>570</v>
      </c>
    </row>
    <row r="13" spans="1:10" ht="24" x14ac:dyDescent="0.25">
      <c r="A13" s="163">
        <v>7</v>
      </c>
      <c r="B13" s="165" t="s">
        <v>361</v>
      </c>
      <c r="C13" s="164"/>
      <c r="D13" s="164"/>
      <c r="E13" s="164"/>
      <c r="F13" s="164"/>
      <c r="G13" s="164"/>
      <c r="H13" s="164"/>
      <c r="I13" s="164"/>
      <c r="J13" s="164"/>
    </row>
    <row r="14" spans="1:10" ht="24" x14ac:dyDescent="0.25">
      <c r="A14" s="163">
        <v>8</v>
      </c>
      <c r="B14" s="165" t="s">
        <v>362</v>
      </c>
      <c r="C14" s="164">
        <v>1</v>
      </c>
      <c r="D14" s="164">
        <v>1</v>
      </c>
      <c r="E14" s="164">
        <v>1</v>
      </c>
      <c r="F14" s="164">
        <v>1</v>
      </c>
      <c r="G14" s="164"/>
      <c r="H14" s="164"/>
      <c r="I14" s="164"/>
      <c r="J14" s="164" t="s">
        <v>571</v>
      </c>
    </row>
    <row r="15" spans="1:10" ht="24" x14ac:dyDescent="0.25">
      <c r="A15" s="163">
        <v>9</v>
      </c>
      <c r="B15" s="165" t="s">
        <v>363</v>
      </c>
      <c r="C15" s="164"/>
      <c r="D15" s="164"/>
      <c r="E15" s="164"/>
      <c r="F15" s="164"/>
      <c r="G15" s="164"/>
      <c r="H15" s="164"/>
      <c r="I15" s="164"/>
      <c r="J15" s="164"/>
    </row>
    <row r="16" spans="1:10" ht="24" x14ac:dyDescent="0.25">
      <c r="A16" s="163">
        <v>10</v>
      </c>
      <c r="B16" s="165" t="s">
        <v>364</v>
      </c>
      <c r="C16" s="164">
        <v>2</v>
      </c>
      <c r="D16" s="164">
        <v>2</v>
      </c>
      <c r="E16" s="164">
        <v>2</v>
      </c>
      <c r="F16" s="164">
        <v>2</v>
      </c>
      <c r="G16" s="164"/>
      <c r="H16" s="164"/>
      <c r="I16" s="164"/>
      <c r="J16" s="164" t="s">
        <v>572</v>
      </c>
    </row>
    <row r="17" spans="1:14" ht="36" x14ac:dyDescent="0.25">
      <c r="A17" s="163">
        <v>11</v>
      </c>
      <c r="B17" s="165" t="s">
        <v>365</v>
      </c>
      <c r="C17" s="164"/>
      <c r="D17" s="164"/>
      <c r="E17" s="164"/>
      <c r="F17" s="164"/>
      <c r="G17" s="164"/>
      <c r="H17" s="164"/>
      <c r="I17" s="164"/>
      <c r="J17" s="164"/>
    </row>
    <row r="18" spans="1:14" ht="14.25" customHeight="1" x14ac:dyDescent="0.25">
      <c r="A18" s="163">
        <v>12</v>
      </c>
      <c r="B18" s="165" t="s">
        <v>366</v>
      </c>
      <c r="C18" s="164">
        <v>1</v>
      </c>
      <c r="D18" s="164">
        <v>1</v>
      </c>
      <c r="E18" s="164">
        <v>1</v>
      </c>
      <c r="F18" s="164">
        <v>1</v>
      </c>
      <c r="G18" s="164"/>
      <c r="H18" s="164"/>
      <c r="I18" s="164"/>
      <c r="J18" s="164" t="s">
        <v>573</v>
      </c>
    </row>
    <row r="19" spans="1:14" ht="24" x14ac:dyDescent="0.25">
      <c r="A19" s="163"/>
      <c r="B19" s="165" t="s">
        <v>367</v>
      </c>
      <c r="C19" s="164"/>
      <c r="D19" s="164"/>
      <c r="E19" s="164"/>
      <c r="F19" s="164"/>
      <c r="G19" s="164"/>
      <c r="H19" s="164"/>
      <c r="I19" s="164"/>
      <c r="J19" s="164"/>
    </row>
    <row r="20" spans="1:14" ht="13.5" customHeight="1" x14ac:dyDescent="0.25">
      <c r="A20" s="163"/>
      <c r="B20" s="165" t="s">
        <v>368</v>
      </c>
      <c r="C20" s="164">
        <v>2</v>
      </c>
      <c r="D20" s="164">
        <v>1</v>
      </c>
      <c r="E20" s="164">
        <v>2</v>
      </c>
      <c r="F20" s="164">
        <v>2</v>
      </c>
      <c r="G20" s="164"/>
      <c r="H20" s="164"/>
      <c r="I20" s="164"/>
      <c r="J20" s="164" t="s">
        <v>574</v>
      </c>
    </row>
    <row r="21" spans="1:14" ht="15" customHeight="1" x14ac:dyDescent="0.25">
      <c r="A21" s="163">
        <v>13</v>
      </c>
      <c r="B21" s="165" t="s">
        <v>369</v>
      </c>
      <c r="C21" s="164">
        <f>SUM(C8:C20)</f>
        <v>9</v>
      </c>
      <c r="D21" s="164">
        <f>SUM(D8:D20)</f>
        <v>8</v>
      </c>
      <c r="E21" s="164">
        <f>SUM(E8:E20)</f>
        <v>9</v>
      </c>
      <c r="F21" s="164">
        <f>SUM(F8:F20)</f>
        <v>9</v>
      </c>
      <c r="G21" s="164"/>
      <c r="H21" s="164"/>
      <c r="I21" s="164"/>
      <c r="J21" s="164"/>
    </row>
    <row r="22" spans="1:14" ht="37.5" customHeight="1" x14ac:dyDescent="0.25">
      <c r="A22" s="163">
        <v>13</v>
      </c>
      <c r="B22" s="168" t="s">
        <v>370</v>
      </c>
      <c r="C22" s="164">
        <v>18.36</v>
      </c>
      <c r="D22" s="164">
        <v>9.92</v>
      </c>
      <c r="E22" s="164">
        <v>16.47</v>
      </c>
      <c r="F22" s="164">
        <v>39.42</v>
      </c>
      <c r="G22" s="164"/>
      <c r="H22" s="164"/>
      <c r="I22" s="164">
        <f>SUM(C22:H22)</f>
        <v>84.17</v>
      </c>
      <c r="J22" s="169" t="s">
        <v>371</v>
      </c>
      <c r="N22" s="170"/>
    </row>
    <row r="23" spans="1:14" ht="24" x14ac:dyDescent="0.25">
      <c r="A23" s="282">
        <v>14</v>
      </c>
      <c r="B23" s="171" t="s">
        <v>372</v>
      </c>
      <c r="C23" s="166"/>
      <c r="D23" s="166"/>
      <c r="E23" s="166"/>
      <c r="F23" s="166"/>
      <c r="G23" s="166"/>
      <c r="H23" s="166"/>
      <c r="I23" s="172"/>
      <c r="J23" s="283" t="s">
        <v>373</v>
      </c>
      <c r="L23" s="173"/>
    </row>
    <row r="24" spans="1:14" ht="12" customHeight="1" x14ac:dyDescent="0.25">
      <c r="A24" s="282"/>
      <c r="B24" s="174" t="s">
        <v>374</v>
      </c>
      <c r="C24" s="166">
        <v>1.1000000000000001</v>
      </c>
      <c r="D24" s="166">
        <v>1.1000000000000001</v>
      </c>
      <c r="E24" s="166">
        <v>1.1000000000000001</v>
      </c>
      <c r="F24" s="166">
        <v>1.1000000000000001</v>
      </c>
      <c r="G24" s="166"/>
      <c r="H24" s="166"/>
      <c r="I24" s="175"/>
      <c r="J24" s="284"/>
    </row>
    <row r="25" spans="1:14" ht="12.75" customHeight="1" x14ac:dyDescent="0.25">
      <c r="A25" s="282"/>
      <c r="B25" s="174" t="s">
        <v>375</v>
      </c>
      <c r="C25" s="166">
        <v>1.03</v>
      </c>
      <c r="D25" s="166">
        <v>1.03</v>
      </c>
      <c r="E25" s="166">
        <v>1.03</v>
      </c>
      <c r="F25" s="166">
        <v>1.03</v>
      </c>
      <c r="G25" s="166"/>
      <c r="H25" s="166"/>
      <c r="I25" s="175"/>
      <c r="J25" s="284"/>
    </row>
    <row r="26" spans="1:14" ht="12" customHeight="1" x14ac:dyDescent="0.25">
      <c r="A26" s="282"/>
      <c r="B26" s="174" t="s">
        <v>376</v>
      </c>
      <c r="C26" s="166"/>
      <c r="D26" s="166"/>
      <c r="E26" s="166"/>
      <c r="F26" s="166"/>
      <c r="G26" s="166"/>
      <c r="H26" s="166"/>
      <c r="I26" s="175">
        <v>24.08</v>
      </c>
      <c r="J26" s="284"/>
    </row>
    <row r="27" spans="1:14" ht="15" customHeight="1" x14ac:dyDescent="0.25">
      <c r="A27" s="282"/>
      <c r="B27" s="174" t="s">
        <v>377</v>
      </c>
      <c r="C27" s="166">
        <f>1+(C24+C25-2)</f>
        <v>1.1299999999999999</v>
      </c>
      <c r="D27" s="166">
        <f>1+(+D24+D25-2)</f>
        <v>1.1299999999999999</v>
      </c>
      <c r="E27" s="166">
        <f>1+(+E24+E25-2)</f>
        <v>1.1299999999999999</v>
      </c>
      <c r="F27" s="166">
        <f>1+(F24+F25-2)</f>
        <v>1.1299999999999999</v>
      </c>
      <c r="G27" s="166"/>
      <c r="H27" s="166"/>
      <c r="I27" s="175"/>
      <c r="J27" s="284"/>
    </row>
    <row r="28" spans="1:14" ht="12.75" customHeight="1" x14ac:dyDescent="0.25">
      <c r="A28" s="282"/>
      <c r="B28" s="174" t="s">
        <v>378</v>
      </c>
      <c r="C28" s="166"/>
      <c r="D28" s="166"/>
      <c r="E28" s="166"/>
      <c r="F28" s="166"/>
      <c r="G28" s="166"/>
      <c r="H28" s="166"/>
      <c r="I28" s="175">
        <v>1E-3</v>
      </c>
      <c r="J28" s="284"/>
    </row>
    <row r="29" spans="1:14" ht="18" customHeight="1" x14ac:dyDescent="0.25">
      <c r="A29" s="282"/>
      <c r="B29" s="174" t="s">
        <v>379</v>
      </c>
      <c r="C29" s="166">
        <f>I26*C27*0.001</f>
        <v>2.7210399999999996E-2</v>
      </c>
      <c r="D29" s="166">
        <f xml:space="preserve"> I26*D27*0.001</f>
        <v>2.7210399999999996E-2</v>
      </c>
      <c r="E29" s="164">
        <f xml:space="preserve"> I26*E27*0.001</f>
        <v>2.7210399999999996E-2</v>
      </c>
      <c r="F29" s="166">
        <f xml:space="preserve"> I26*F27*0.001</f>
        <v>2.7210399999999996E-2</v>
      </c>
      <c r="G29" s="166"/>
      <c r="H29" s="166"/>
      <c r="I29" s="175"/>
      <c r="J29" s="284"/>
    </row>
    <row r="30" spans="1:14" ht="41.25" customHeight="1" x14ac:dyDescent="0.25">
      <c r="A30" s="285">
        <v>15</v>
      </c>
      <c r="B30" s="176" t="s">
        <v>380</v>
      </c>
      <c r="C30" s="177"/>
      <c r="D30" s="177"/>
      <c r="E30" s="177"/>
      <c r="F30" s="177"/>
      <c r="G30" s="178"/>
      <c r="H30" s="178"/>
      <c r="I30" s="179"/>
      <c r="J30" s="180"/>
      <c r="M30" s="286"/>
    </row>
    <row r="31" spans="1:14" ht="24" customHeight="1" x14ac:dyDescent="0.25">
      <c r="A31" s="285"/>
      <c r="B31" s="181" t="s">
        <v>381</v>
      </c>
      <c r="C31" s="182">
        <f>C29*C22*0.2</f>
        <v>9.9916588799999984E-2</v>
      </c>
      <c r="D31" s="182">
        <f>D29*D22*0.2</f>
        <v>5.3985433599999993E-2</v>
      </c>
      <c r="E31" s="182">
        <f>E29*E22*0.1</f>
        <v>4.481552879999999E-2</v>
      </c>
      <c r="F31" s="182">
        <f>F29*F22*0.2</f>
        <v>0.21452679359999999</v>
      </c>
      <c r="G31" s="183"/>
      <c r="H31" s="184"/>
      <c r="I31" s="185"/>
      <c r="J31" s="186"/>
      <c r="M31" s="286"/>
    </row>
    <row r="32" spans="1:14" ht="15.75" x14ac:dyDescent="0.25">
      <c r="A32" s="187">
        <v>16</v>
      </c>
      <c r="B32" s="188" t="s">
        <v>382</v>
      </c>
      <c r="C32" s="189"/>
      <c r="D32" s="189"/>
      <c r="E32" s="189"/>
      <c r="F32" s="189"/>
      <c r="G32" s="189"/>
      <c r="H32" s="190"/>
      <c r="I32" s="191">
        <f>(C31+D31+E31+F31)*1000000</f>
        <v>413244.34479999996</v>
      </c>
      <c r="J32" s="192"/>
      <c r="M32" s="286"/>
    </row>
    <row r="33" spans="1:13" ht="21" customHeight="1" x14ac:dyDescent="0.25">
      <c r="A33" s="287" t="s">
        <v>575</v>
      </c>
      <c r="B33" s="287"/>
      <c r="C33" s="287"/>
      <c r="D33" s="287"/>
      <c r="E33" s="287"/>
      <c r="F33" s="287"/>
      <c r="G33" s="287"/>
      <c r="H33" s="287"/>
      <c r="I33" s="287"/>
      <c r="J33" s="287"/>
      <c r="M33" s="286"/>
    </row>
    <row r="34" spans="1:13" ht="6.75" customHeight="1" x14ac:dyDescent="0.25">
      <c r="A34" s="193"/>
    </row>
    <row r="35" spans="1:13" ht="15.75" x14ac:dyDescent="0.25">
      <c r="A35" s="193" t="s">
        <v>576</v>
      </c>
    </row>
    <row r="36" spans="1:13" ht="15.75" x14ac:dyDescent="0.25">
      <c r="A36" s="193"/>
    </row>
  </sheetData>
  <mergeCells count="12">
    <mergeCell ref="A1:J1"/>
    <mergeCell ref="A2:J2"/>
    <mergeCell ref="A3:J3"/>
    <mergeCell ref="A4:A5"/>
    <mergeCell ref="B4:B5"/>
    <mergeCell ref="C4:I4"/>
    <mergeCell ref="J4:J5"/>
    <mergeCell ref="A23:A29"/>
    <mergeCell ref="J23:J29"/>
    <mergeCell ref="A30:A31"/>
    <mergeCell ref="M30:M33"/>
    <mergeCell ref="A33:J33"/>
  </mergeCells>
  <pageMargins left="0.98425196850393704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F161"/>
  <sheetViews>
    <sheetView view="pageBreakPreview" zoomScale="70" zoomScaleNormal="70" zoomScaleSheetLayoutView="70" workbookViewId="0">
      <selection activeCell="B67" sqref="B67"/>
    </sheetView>
  </sheetViews>
  <sheetFormatPr defaultRowHeight="15.75" x14ac:dyDescent="0.25"/>
  <cols>
    <col min="1" max="1" width="9" style="16"/>
    <col min="2" max="2" width="112.625" style="13" customWidth="1"/>
    <col min="3" max="3" width="9" style="3"/>
    <col min="4" max="4" width="77.25" style="3" customWidth="1"/>
    <col min="5" max="16384" width="9" style="3"/>
  </cols>
  <sheetData>
    <row r="2" spans="1:6" s="20" customFormat="1" x14ac:dyDescent="0.2">
      <c r="A2" s="18"/>
      <c r="B2" s="35" t="s">
        <v>163</v>
      </c>
    </row>
    <row r="3" spans="1:6" s="20" customFormat="1" x14ac:dyDescent="0.2">
      <c r="A3" s="18"/>
      <c r="B3" s="19"/>
    </row>
    <row r="4" spans="1:6" s="20" customFormat="1" x14ac:dyDescent="0.2">
      <c r="A4" s="18"/>
      <c r="B4" s="19"/>
    </row>
    <row r="5" spans="1:6" s="30" customFormat="1" x14ac:dyDescent="0.2">
      <c r="B5" s="31" t="s">
        <v>175</v>
      </c>
      <c r="D5" s="31"/>
    </row>
    <row r="6" spans="1:6" s="21" customFormat="1" x14ac:dyDescent="0.25">
      <c r="A6" s="32" t="s">
        <v>162</v>
      </c>
      <c r="B6" s="33" t="s">
        <v>0</v>
      </c>
    </row>
    <row r="7" spans="1:6" x14ac:dyDescent="0.25">
      <c r="A7" s="17">
        <v>1</v>
      </c>
      <c r="B7" s="23" t="s">
        <v>46</v>
      </c>
      <c r="F7" s="8"/>
    </row>
    <row r="8" spans="1:6" x14ac:dyDescent="0.25">
      <c r="A8" s="17">
        <v>2</v>
      </c>
      <c r="B8" s="23" t="s">
        <v>47</v>
      </c>
      <c r="F8" s="8"/>
    </row>
    <row r="9" spans="1:6" x14ac:dyDescent="0.25">
      <c r="A9" s="17">
        <v>3</v>
      </c>
      <c r="B9" s="23" t="s">
        <v>48</v>
      </c>
      <c r="F9" s="8"/>
    </row>
    <row r="10" spans="1:6" x14ac:dyDescent="0.25">
      <c r="A10" s="17">
        <v>4</v>
      </c>
      <c r="B10" s="23" t="s">
        <v>49</v>
      </c>
      <c r="F10" s="8"/>
    </row>
    <row r="11" spans="1:6" x14ac:dyDescent="0.25">
      <c r="A11" s="17">
        <v>5</v>
      </c>
      <c r="B11" s="23" t="s">
        <v>50</v>
      </c>
      <c r="F11" s="8"/>
    </row>
    <row r="12" spans="1:6" x14ac:dyDescent="0.25">
      <c r="A12" s="17">
        <v>6</v>
      </c>
      <c r="B12" s="23" t="s">
        <v>51</v>
      </c>
      <c r="F12" s="8"/>
    </row>
    <row r="13" spans="1:6" x14ac:dyDescent="0.25">
      <c r="A13" s="17">
        <v>7</v>
      </c>
      <c r="B13" s="23" t="s">
        <v>52</v>
      </c>
      <c r="F13" s="8"/>
    </row>
    <row r="14" spans="1:6" x14ac:dyDescent="0.25">
      <c r="A14" s="17">
        <v>8</v>
      </c>
      <c r="B14" s="23" t="s">
        <v>53</v>
      </c>
      <c r="F14" s="8"/>
    </row>
    <row r="15" spans="1:6" x14ac:dyDescent="0.25">
      <c r="A15" s="17">
        <v>9</v>
      </c>
      <c r="B15" s="23" t="s">
        <v>54</v>
      </c>
    </row>
    <row r="16" spans="1:6" x14ac:dyDescent="0.25">
      <c r="A16" s="17">
        <v>10</v>
      </c>
      <c r="B16" s="23" t="s">
        <v>55</v>
      </c>
    </row>
    <row r="17" spans="1:2" x14ac:dyDescent="0.25">
      <c r="A17" s="17">
        <v>11</v>
      </c>
      <c r="B17" s="23" t="s">
        <v>56</v>
      </c>
    </row>
    <row r="18" spans="1:2" x14ac:dyDescent="0.25">
      <c r="A18" s="17">
        <v>12</v>
      </c>
      <c r="B18" s="23" t="s">
        <v>57</v>
      </c>
    </row>
    <row r="19" spans="1:2" x14ac:dyDescent="0.25">
      <c r="A19" s="17">
        <v>13</v>
      </c>
      <c r="B19" s="23" t="s">
        <v>58</v>
      </c>
    </row>
    <row r="20" spans="1:2" x14ac:dyDescent="0.25">
      <c r="A20" s="17">
        <v>14</v>
      </c>
      <c r="B20" s="23" t="s">
        <v>59</v>
      </c>
    </row>
    <row r="21" spans="1:2" x14ac:dyDescent="0.25">
      <c r="A21" s="17">
        <v>15</v>
      </c>
      <c r="B21" s="23" t="s">
        <v>59</v>
      </c>
    </row>
    <row r="22" spans="1:2" x14ac:dyDescent="0.25">
      <c r="A22" s="17">
        <v>16</v>
      </c>
      <c r="B22" s="23" t="s">
        <v>60</v>
      </c>
    </row>
    <row r="23" spans="1:2" x14ac:dyDescent="0.25">
      <c r="A23" s="17">
        <v>17</v>
      </c>
      <c r="B23" s="23" t="s">
        <v>61</v>
      </c>
    </row>
    <row r="24" spans="1:2" x14ac:dyDescent="0.25">
      <c r="A24" s="17">
        <v>18</v>
      </c>
      <c r="B24" s="23" t="s">
        <v>62</v>
      </c>
    </row>
    <row r="25" spans="1:2" x14ac:dyDescent="0.25">
      <c r="A25" s="17">
        <v>19</v>
      </c>
      <c r="B25" s="23" t="s">
        <v>63</v>
      </c>
    </row>
    <row r="26" spans="1:2" x14ac:dyDescent="0.25">
      <c r="A26" s="17">
        <v>20</v>
      </c>
      <c r="B26" s="23" t="s">
        <v>64</v>
      </c>
    </row>
    <row r="27" spans="1:2" x14ac:dyDescent="0.25">
      <c r="A27" s="17">
        <v>21</v>
      </c>
      <c r="B27" s="23" t="s">
        <v>65</v>
      </c>
    </row>
    <row r="28" spans="1:2" x14ac:dyDescent="0.25">
      <c r="A28" s="17">
        <v>22</v>
      </c>
      <c r="B28" s="23" t="s">
        <v>66</v>
      </c>
    </row>
    <row r="29" spans="1:2" x14ac:dyDescent="0.25">
      <c r="A29" s="17">
        <v>23</v>
      </c>
      <c r="B29" s="23" t="s">
        <v>67</v>
      </c>
    </row>
    <row r="30" spans="1:2" x14ac:dyDescent="0.25">
      <c r="A30" s="17">
        <v>24</v>
      </c>
      <c r="B30" s="23" t="s">
        <v>68</v>
      </c>
    </row>
    <row r="31" spans="1:2" x14ac:dyDescent="0.25">
      <c r="A31" s="17">
        <v>25</v>
      </c>
      <c r="B31" s="23" t="s">
        <v>69</v>
      </c>
    </row>
    <row r="32" spans="1:2" x14ac:dyDescent="0.25">
      <c r="A32" s="17">
        <v>26</v>
      </c>
      <c r="B32" s="23" t="s">
        <v>70</v>
      </c>
    </row>
    <row r="33" spans="1:2" x14ac:dyDescent="0.25">
      <c r="A33" s="17">
        <v>27</v>
      </c>
      <c r="B33" s="23" t="s">
        <v>71</v>
      </c>
    </row>
    <row r="34" spans="1:2" x14ac:dyDescent="0.25">
      <c r="A34" s="17">
        <v>28</v>
      </c>
      <c r="B34" s="23" t="s">
        <v>72</v>
      </c>
    </row>
    <row r="35" spans="1:2" x14ac:dyDescent="0.25">
      <c r="A35" s="17">
        <v>29</v>
      </c>
      <c r="B35" s="23" t="s">
        <v>73</v>
      </c>
    </row>
    <row r="36" spans="1:2" x14ac:dyDescent="0.25">
      <c r="A36" s="17">
        <v>30</v>
      </c>
      <c r="B36" s="23" t="s">
        <v>74</v>
      </c>
    </row>
    <row r="37" spans="1:2" x14ac:dyDescent="0.25">
      <c r="A37" s="17">
        <v>31</v>
      </c>
      <c r="B37" s="23" t="s">
        <v>75</v>
      </c>
    </row>
    <row r="38" spans="1:2" x14ac:dyDescent="0.25">
      <c r="A38" s="17">
        <v>32</v>
      </c>
      <c r="B38" s="23" t="s">
        <v>76</v>
      </c>
    </row>
    <row r="39" spans="1:2" x14ac:dyDescent="0.25">
      <c r="A39" s="17">
        <v>33</v>
      </c>
      <c r="B39" s="23" t="s">
        <v>77</v>
      </c>
    </row>
    <row r="40" spans="1:2" x14ac:dyDescent="0.25">
      <c r="A40" s="17">
        <v>34</v>
      </c>
      <c r="B40" s="23" t="s">
        <v>78</v>
      </c>
    </row>
    <row r="41" spans="1:2" x14ac:dyDescent="0.25">
      <c r="A41" s="17">
        <v>35</v>
      </c>
      <c r="B41" s="23" t="s">
        <v>79</v>
      </c>
    </row>
    <row r="42" spans="1:2" x14ac:dyDescent="0.25">
      <c r="A42" s="17">
        <v>36</v>
      </c>
      <c r="B42" s="23" t="s">
        <v>80</v>
      </c>
    </row>
    <row r="43" spans="1:2" x14ac:dyDescent="0.25">
      <c r="A43" s="17">
        <v>37</v>
      </c>
      <c r="B43" s="23" t="s">
        <v>81</v>
      </c>
    </row>
    <row r="44" spans="1:2" x14ac:dyDescent="0.25">
      <c r="A44" s="17">
        <v>38</v>
      </c>
      <c r="B44" s="23" t="s">
        <v>82</v>
      </c>
    </row>
    <row r="45" spans="1:2" x14ac:dyDescent="0.25">
      <c r="A45" s="17">
        <v>39</v>
      </c>
      <c r="B45" s="23" t="s">
        <v>83</v>
      </c>
    </row>
    <row r="46" spans="1:2" x14ac:dyDescent="0.25">
      <c r="A46" s="17">
        <v>40</v>
      </c>
      <c r="B46" s="23" t="s">
        <v>84</v>
      </c>
    </row>
    <row r="47" spans="1:2" x14ac:dyDescent="0.25">
      <c r="A47" s="17">
        <v>41</v>
      </c>
      <c r="B47" s="23" t="s">
        <v>85</v>
      </c>
    </row>
    <row r="48" spans="1:2" x14ac:dyDescent="0.25">
      <c r="A48" s="17">
        <v>42</v>
      </c>
      <c r="B48" s="23" t="s">
        <v>86</v>
      </c>
    </row>
    <row r="49" spans="1:2" x14ac:dyDescent="0.25">
      <c r="A49" s="17">
        <v>43</v>
      </c>
      <c r="B49" s="23" t="s">
        <v>87</v>
      </c>
    </row>
    <row r="50" spans="1:2" x14ac:dyDescent="0.25">
      <c r="A50" s="17">
        <v>44</v>
      </c>
      <c r="B50" s="23" t="s">
        <v>88</v>
      </c>
    </row>
    <row r="51" spans="1:2" x14ac:dyDescent="0.25">
      <c r="A51" s="17">
        <v>45</v>
      </c>
      <c r="B51" s="23" t="s">
        <v>89</v>
      </c>
    </row>
    <row r="52" spans="1:2" x14ac:dyDescent="0.25">
      <c r="A52" s="17">
        <v>46</v>
      </c>
      <c r="B52" s="23" t="s">
        <v>90</v>
      </c>
    </row>
    <row r="53" spans="1:2" x14ac:dyDescent="0.25">
      <c r="A53" s="17">
        <v>47</v>
      </c>
      <c r="B53" s="23" t="s">
        <v>91</v>
      </c>
    </row>
    <row r="54" spans="1:2" x14ac:dyDescent="0.25">
      <c r="A54" s="17">
        <v>48</v>
      </c>
      <c r="B54" s="23" t="s">
        <v>92</v>
      </c>
    </row>
    <row r="55" spans="1:2" x14ac:dyDescent="0.25">
      <c r="A55" s="17">
        <v>49</v>
      </c>
      <c r="B55" s="23" t="s">
        <v>93</v>
      </c>
    </row>
    <row r="56" spans="1:2" x14ac:dyDescent="0.25">
      <c r="A56" s="17">
        <v>50</v>
      </c>
      <c r="B56" s="23" t="s">
        <v>94</v>
      </c>
    </row>
    <row r="57" spans="1:2" x14ac:dyDescent="0.25">
      <c r="A57" s="17">
        <v>51</v>
      </c>
      <c r="B57" s="23" t="s">
        <v>95</v>
      </c>
    </row>
    <row r="58" spans="1:2" x14ac:dyDescent="0.25">
      <c r="A58" s="17">
        <v>52</v>
      </c>
      <c r="B58" s="23" t="s">
        <v>96</v>
      </c>
    </row>
    <row r="59" spans="1:2" x14ac:dyDescent="0.25">
      <c r="A59" s="17">
        <v>53</v>
      </c>
      <c r="B59" s="23" t="s">
        <v>97</v>
      </c>
    </row>
    <row r="60" spans="1:2" x14ac:dyDescent="0.25">
      <c r="A60" s="17">
        <v>54</v>
      </c>
      <c r="B60" s="23" t="s">
        <v>98</v>
      </c>
    </row>
    <row r="61" spans="1:2" x14ac:dyDescent="0.25">
      <c r="A61" s="17">
        <v>55</v>
      </c>
      <c r="B61" s="23" t="s">
        <v>99</v>
      </c>
    </row>
    <row r="62" spans="1:2" x14ac:dyDescent="0.25">
      <c r="A62" s="17">
        <v>56</v>
      </c>
      <c r="B62" s="23" t="s">
        <v>100</v>
      </c>
    </row>
    <row r="63" spans="1:2" x14ac:dyDescent="0.25">
      <c r="A63" s="17">
        <v>57</v>
      </c>
      <c r="B63" s="23" t="s">
        <v>101</v>
      </c>
    </row>
    <row r="64" spans="1:2" x14ac:dyDescent="0.25">
      <c r="A64" s="17">
        <v>58</v>
      </c>
      <c r="B64" s="23" t="s">
        <v>102</v>
      </c>
    </row>
    <row r="65" spans="1:2" x14ac:dyDescent="0.25">
      <c r="A65" s="17">
        <v>59</v>
      </c>
      <c r="B65" s="23" t="s">
        <v>103</v>
      </c>
    </row>
    <row r="66" spans="1:2" x14ac:dyDescent="0.25">
      <c r="A66" s="17">
        <v>60</v>
      </c>
      <c r="B66" s="23" t="s">
        <v>104</v>
      </c>
    </row>
    <row r="67" spans="1:2" x14ac:dyDescent="0.25">
      <c r="A67" s="17">
        <v>61</v>
      </c>
      <c r="B67" s="23" t="s">
        <v>105</v>
      </c>
    </row>
    <row r="68" spans="1:2" x14ac:dyDescent="0.25">
      <c r="A68" s="17">
        <v>62</v>
      </c>
      <c r="B68" s="23" t="s">
        <v>106</v>
      </c>
    </row>
    <row r="69" spans="1:2" x14ac:dyDescent="0.25">
      <c r="A69" s="17">
        <v>63</v>
      </c>
      <c r="B69" s="23" t="s">
        <v>107</v>
      </c>
    </row>
    <row r="70" spans="1:2" x14ac:dyDescent="0.25">
      <c r="A70" s="17">
        <v>64</v>
      </c>
      <c r="B70" s="23" t="s">
        <v>108</v>
      </c>
    </row>
    <row r="71" spans="1:2" x14ac:dyDescent="0.25">
      <c r="A71" s="17">
        <v>65</v>
      </c>
      <c r="B71" s="23" t="s">
        <v>109</v>
      </c>
    </row>
    <row r="72" spans="1:2" x14ac:dyDescent="0.25">
      <c r="A72" s="17">
        <v>66</v>
      </c>
      <c r="B72" s="23" t="s">
        <v>110</v>
      </c>
    </row>
    <row r="73" spans="1:2" x14ac:dyDescent="0.25">
      <c r="A73" s="17">
        <v>67</v>
      </c>
      <c r="B73" s="23" t="s">
        <v>2</v>
      </c>
    </row>
    <row r="74" spans="1:2" x14ac:dyDescent="0.25">
      <c r="A74" s="17">
        <v>68</v>
      </c>
      <c r="B74" s="23" t="s">
        <v>111</v>
      </c>
    </row>
    <row r="75" spans="1:2" x14ac:dyDescent="0.25">
      <c r="A75" s="17">
        <v>69</v>
      </c>
      <c r="B75" s="23" t="s">
        <v>112</v>
      </c>
    </row>
    <row r="76" spans="1:2" x14ac:dyDescent="0.25">
      <c r="A76" s="17">
        <v>70</v>
      </c>
      <c r="B76" s="23" t="s">
        <v>113</v>
      </c>
    </row>
    <row r="77" spans="1:2" x14ac:dyDescent="0.25">
      <c r="A77" s="17">
        <v>71</v>
      </c>
      <c r="B77" s="23" t="s">
        <v>114</v>
      </c>
    </row>
    <row r="78" spans="1:2" x14ac:dyDescent="0.25">
      <c r="A78" s="17">
        <v>72</v>
      </c>
      <c r="B78" s="23" t="s">
        <v>115</v>
      </c>
    </row>
    <row r="79" spans="1:2" x14ac:dyDescent="0.25">
      <c r="A79" s="17">
        <v>73</v>
      </c>
      <c r="B79" s="23" t="s">
        <v>116</v>
      </c>
    </row>
    <row r="80" spans="1:2" x14ac:dyDescent="0.25">
      <c r="A80" s="17">
        <v>74</v>
      </c>
      <c r="B80" s="23" t="s">
        <v>117</v>
      </c>
    </row>
    <row r="81" spans="1:2" x14ac:dyDescent="0.25">
      <c r="A81" s="17">
        <v>75</v>
      </c>
      <c r="B81" s="23" t="s">
        <v>118</v>
      </c>
    </row>
    <row r="82" spans="1:2" x14ac:dyDescent="0.25">
      <c r="A82" s="17">
        <v>76</v>
      </c>
      <c r="B82" s="23" t="s">
        <v>119</v>
      </c>
    </row>
    <row r="83" spans="1:2" x14ac:dyDescent="0.25">
      <c r="A83" s="17">
        <v>77</v>
      </c>
      <c r="B83" s="23" t="s">
        <v>120</v>
      </c>
    </row>
    <row r="84" spans="1:2" x14ac:dyDescent="0.25">
      <c r="A84" s="17">
        <v>78</v>
      </c>
      <c r="B84" s="23" t="s">
        <v>121</v>
      </c>
    </row>
    <row r="85" spans="1:2" x14ac:dyDescent="0.25">
      <c r="A85" s="17">
        <v>79</v>
      </c>
      <c r="B85" s="23" t="s">
        <v>122</v>
      </c>
    </row>
    <row r="86" spans="1:2" x14ac:dyDescent="0.25">
      <c r="A86" s="17">
        <v>80</v>
      </c>
      <c r="B86" s="23" t="s">
        <v>123</v>
      </c>
    </row>
    <row r="87" spans="1:2" x14ac:dyDescent="0.25">
      <c r="A87" s="17">
        <v>81</v>
      </c>
      <c r="B87" s="23" t="s">
        <v>124</v>
      </c>
    </row>
    <row r="88" spans="1:2" x14ac:dyDescent="0.25">
      <c r="A88" s="17">
        <v>82</v>
      </c>
      <c r="B88" s="23" t="s">
        <v>125</v>
      </c>
    </row>
    <row r="89" spans="1:2" x14ac:dyDescent="0.25">
      <c r="A89" s="17">
        <v>83</v>
      </c>
      <c r="B89" s="23" t="s">
        <v>126</v>
      </c>
    </row>
    <row r="90" spans="1:2" x14ac:dyDescent="0.25">
      <c r="A90" s="17">
        <v>84</v>
      </c>
      <c r="B90" s="23" t="s">
        <v>127</v>
      </c>
    </row>
    <row r="91" spans="1:2" x14ac:dyDescent="0.25">
      <c r="A91" s="17">
        <v>85</v>
      </c>
      <c r="B91" s="23" t="s">
        <v>128</v>
      </c>
    </row>
    <row r="92" spans="1:2" x14ac:dyDescent="0.25">
      <c r="A92" s="17">
        <v>86</v>
      </c>
      <c r="B92" s="23" t="s">
        <v>129</v>
      </c>
    </row>
    <row r="93" spans="1:2" x14ac:dyDescent="0.25">
      <c r="A93" s="17">
        <v>87</v>
      </c>
      <c r="B93" s="23" t="s">
        <v>130</v>
      </c>
    </row>
    <row r="94" spans="1:2" x14ac:dyDescent="0.25">
      <c r="A94" s="17">
        <v>88</v>
      </c>
      <c r="B94" s="23" t="s">
        <v>131</v>
      </c>
    </row>
    <row r="95" spans="1:2" x14ac:dyDescent="0.25">
      <c r="A95" s="17">
        <v>89</v>
      </c>
      <c r="B95" s="23" t="s">
        <v>132</v>
      </c>
    </row>
    <row r="96" spans="1:2" x14ac:dyDescent="0.25">
      <c r="A96" s="17">
        <v>90</v>
      </c>
      <c r="B96" s="23" t="s">
        <v>133</v>
      </c>
    </row>
    <row r="97" spans="1:2" x14ac:dyDescent="0.25">
      <c r="A97" s="17">
        <v>91</v>
      </c>
      <c r="B97" s="23" t="s">
        <v>134</v>
      </c>
    </row>
    <row r="98" spans="1:2" x14ac:dyDescent="0.25">
      <c r="A98" s="17">
        <v>92</v>
      </c>
      <c r="B98" s="23" t="s">
        <v>135</v>
      </c>
    </row>
    <row r="99" spans="1:2" x14ac:dyDescent="0.25">
      <c r="A99" s="17">
        <v>93</v>
      </c>
      <c r="B99" s="23" t="s">
        <v>136</v>
      </c>
    </row>
    <row r="100" spans="1:2" x14ac:dyDescent="0.25">
      <c r="A100" s="17">
        <v>94</v>
      </c>
      <c r="B100" s="23" t="s">
        <v>137</v>
      </c>
    </row>
    <row r="101" spans="1:2" x14ac:dyDescent="0.25">
      <c r="A101" s="17">
        <v>95</v>
      </c>
      <c r="B101" s="23" t="s">
        <v>138</v>
      </c>
    </row>
    <row r="102" spans="1:2" x14ac:dyDescent="0.25">
      <c r="A102" s="17">
        <v>96</v>
      </c>
      <c r="B102" s="23" t="s">
        <v>139</v>
      </c>
    </row>
    <row r="103" spans="1:2" x14ac:dyDescent="0.25">
      <c r="A103" s="17">
        <v>97</v>
      </c>
      <c r="B103" s="23" t="s">
        <v>140</v>
      </c>
    </row>
    <row r="104" spans="1:2" x14ac:dyDescent="0.25">
      <c r="A104" s="17">
        <v>98</v>
      </c>
      <c r="B104" s="23" t="s">
        <v>141</v>
      </c>
    </row>
    <row r="105" spans="1:2" x14ac:dyDescent="0.25">
      <c r="A105" s="17">
        <v>99</v>
      </c>
      <c r="B105" s="23" t="s">
        <v>142</v>
      </c>
    </row>
    <row r="106" spans="1:2" x14ac:dyDescent="0.25">
      <c r="A106" s="17">
        <v>100</v>
      </c>
      <c r="B106" s="23" t="s">
        <v>143</v>
      </c>
    </row>
    <row r="107" spans="1:2" x14ac:dyDescent="0.25">
      <c r="A107" s="17">
        <v>101</v>
      </c>
      <c r="B107" s="23" t="s">
        <v>144</v>
      </c>
    </row>
    <row r="108" spans="1:2" x14ac:dyDescent="0.25">
      <c r="A108" s="17">
        <v>102</v>
      </c>
      <c r="B108" s="23" t="s">
        <v>85</v>
      </c>
    </row>
    <row r="109" spans="1:2" x14ac:dyDescent="0.25">
      <c r="A109" s="17">
        <v>103</v>
      </c>
      <c r="B109" s="23" t="s">
        <v>145</v>
      </c>
    </row>
    <row r="110" spans="1:2" x14ac:dyDescent="0.25">
      <c r="A110" s="17">
        <v>104</v>
      </c>
      <c r="B110" s="23" t="s">
        <v>146</v>
      </c>
    </row>
    <row r="111" spans="1:2" x14ac:dyDescent="0.25">
      <c r="A111" s="17">
        <v>105</v>
      </c>
      <c r="B111" s="23" t="s">
        <v>147</v>
      </c>
    </row>
    <row r="112" spans="1:2" x14ac:dyDescent="0.25">
      <c r="A112" s="17">
        <v>106</v>
      </c>
      <c r="B112" s="23" t="s">
        <v>148</v>
      </c>
    </row>
    <row r="113" spans="1:2" x14ac:dyDescent="0.25">
      <c r="A113" s="17">
        <v>107</v>
      </c>
      <c r="B113" s="23" t="s">
        <v>90</v>
      </c>
    </row>
    <row r="114" spans="1:2" x14ac:dyDescent="0.25">
      <c r="A114" s="17">
        <v>108</v>
      </c>
      <c r="B114" s="23" t="s">
        <v>91</v>
      </c>
    </row>
    <row r="115" spans="1:2" x14ac:dyDescent="0.25">
      <c r="A115" s="17">
        <v>109</v>
      </c>
      <c r="B115" s="23" t="s">
        <v>93</v>
      </c>
    </row>
    <row r="116" spans="1:2" x14ac:dyDescent="0.25">
      <c r="A116" s="17">
        <v>110</v>
      </c>
      <c r="B116" s="23" t="s">
        <v>94</v>
      </c>
    </row>
    <row r="117" spans="1:2" x14ac:dyDescent="0.25">
      <c r="A117" s="17">
        <v>111</v>
      </c>
      <c r="B117" s="23" t="s">
        <v>95</v>
      </c>
    </row>
    <row r="118" spans="1:2" x14ac:dyDescent="0.25">
      <c r="A118" s="17">
        <v>112</v>
      </c>
      <c r="B118" s="23" t="s">
        <v>97</v>
      </c>
    </row>
    <row r="119" spans="1:2" x14ac:dyDescent="0.25">
      <c r="A119" s="17">
        <v>113</v>
      </c>
      <c r="B119" s="23" t="s">
        <v>98</v>
      </c>
    </row>
    <row r="120" spans="1:2" x14ac:dyDescent="0.25">
      <c r="A120" s="17">
        <v>114</v>
      </c>
      <c r="B120" s="23" t="s">
        <v>100</v>
      </c>
    </row>
    <row r="121" spans="1:2" x14ac:dyDescent="0.25">
      <c r="A121" s="17">
        <v>115</v>
      </c>
      <c r="B121" s="23" t="s">
        <v>85</v>
      </c>
    </row>
    <row r="122" spans="1:2" x14ac:dyDescent="0.25">
      <c r="A122" s="17">
        <v>116</v>
      </c>
      <c r="B122" s="23" t="s">
        <v>149</v>
      </c>
    </row>
    <row r="123" spans="1:2" x14ac:dyDescent="0.25">
      <c r="A123" s="17">
        <v>117</v>
      </c>
      <c r="B123" s="23" t="s">
        <v>150</v>
      </c>
    </row>
    <row r="124" spans="1:2" x14ac:dyDescent="0.25">
      <c r="A124" s="17">
        <v>118</v>
      </c>
      <c r="B124" s="23" t="s">
        <v>151</v>
      </c>
    </row>
    <row r="125" spans="1:2" x14ac:dyDescent="0.25">
      <c r="A125" s="17">
        <v>119</v>
      </c>
      <c r="B125" s="23" t="s">
        <v>152</v>
      </c>
    </row>
    <row r="126" spans="1:2" x14ac:dyDescent="0.25">
      <c r="A126" s="17">
        <v>120</v>
      </c>
      <c r="B126" s="23" t="s">
        <v>90</v>
      </c>
    </row>
    <row r="127" spans="1:2" x14ac:dyDescent="0.25">
      <c r="A127" s="17">
        <v>121</v>
      </c>
      <c r="B127" s="23" t="s">
        <v>91</v>
      </c>
    </row>
    <row r="128" spans="1:2" x14ac:dyDescent="0.25">
      <c r="A128" s="17">
        <v>122</v>
      </c>
      <c r="B128" s="23" t="s">
        <v>93</v>
      </c>
    </row>
    <row r="129" spans="1:2" x14ac:dyDescent="0.25">
      <c r="A129" s="17">
        <v>123</v>
      </c>
      <c r="B129" s="23" t="s">
        <v>94</v>
      </c>
    </row>
    <row r="130" spans="1:2" x14ac:dyDescent="0.25">
      <c r="A130" s="17">
        <v>124</v>
      </c>
      <c r="B130" s="23" t="s">
        <v>95</v>
      </c>
    </row>
    <row r="131" spans="1:2" x14ac:dyDescent="0.25">
      <c r="A131" s="17">
        <v>125</v>
      </c>
      <c r="B131" s="23" t="s">
        <v>97</v>
      </c>
    </row>
    <row r="132" spans="1:2" x14ac:dyDescent="0.25">
      <c r="A132" s="17">
        <v>126</v>
      </c>
      <c r="B132" s="23" t="s">
        <v>98</v>
      </c>
    </row>
    <row r="133" spans="1:2" x14ac:dyDescent="0.25">
      <c r="A133" s="17">
        <v>127</v>
      </c>
      <c r="B133" s="23" t="s">
        <v>100</v>
      </c>
    </row>
    <row r="134" spans="1:2" x14ac:dyDescent="0.25">
      <c r="A134" s="17">
        <v>128</v>
      </c>
      <c r="B134" s="23" t="s">
        <v>85</v>
      </c>
    </row>
    <row r="135" spans="1:2" x14ac:dyDescent="0.25">
      <c r="A135" s="17">
        <v>129</v>
      </c>
      <c r="B135" s="23" t="s">
        <v>153</v>
      </c>
    </row>
    <row r="136" spans="1:2" x14ac:dyDescent="0.25">
      <c r="A136" s="17">
        <v>130</v>
      </c>
      <c r="B136" s="23" t="s">
        <v>154</v>
      </c>
    </row>
    <row r="137" spans="1:2" x14ac:dyDescent="0.25">
      <c r="A137" s="17">
        <v>131</v>
      </c>
      <c r="B137" s="23" t="s">
        <v>155</v>
      </c>
    </row>
    <row r="138" spans="1:2" x14ac:dyDescent="0.25">
      <c r="A138" s="17">
        <v>132</v>
      </c>
      <c r="B138" s="23" t="s">
        <v>156</v>
      </c>
    </row>
    <row r="139" spans="1:2" x14ac:dyDescent="0.25">
      <c r="A139" s="17">
        <v>133</v>
      </c>
      <c r="B139" s="23" t="s">
        <v>90</v>
      </c>
    </row>
    <row r="140" spans="1:2" x14ac:dyDescent="0.25">
      <c r="A140" s="17">
        <v>134</v>
      </c>
      <c r="B140" s="23" t="s">
        <v>91</v>
      </c>
    </row>
    <row r="141" spans="1:2" x14ac:dyDescent="0.25">
      <c r="A141" s="17">
        <v>135</v>
      </c>
      <c r="B141" s="23" t="s">
        <v>93</v>
      </c>
    </row>
    <row r="142" spans="1:2" x14ac:dyDescent="0.25">
      <c r="A142" s="17">
        <v>136</v>
      </c>
      <c r="B142" s="23" t="s">
        <v>94</v>
      </c>
    </row>
    <row r="143" spans="1:2" x14ac:dyDescent="0.25">
      <c r="A143" s="17">
        <v>137</v>
      </c>
      <c r="B143" s="23" t="s">
        <v>95</v>
      </c>
    </row>
    <row r="144" spans="1:2" x14ac:dyDescent="0.25">
      <c r="A144" s="17">
        <v>138</v>
      </c>
      <c r="B144" s="23" t="s">
        <v>97</v>
      </c>
    </row>
    <row r="145" spans="1:2" x14ac:dyDescent="0.25">
      <c r="A145" s="17">
        <v>139</v>
      </c>
      <c r="B145" s="23" t="s">
        <v>98</v>
      </c>
    </row>
    <row r="146" spans="1:2" x14ac:dyDescent="0.25">
      <c r="A146" s="17">
        <v>140</v>
      </c>
      <c r="B146" s="23" t="s">
        <v>100</v>
      </c>
    </row>
    <row r="147" spans="1:2" x14ac:dyDescent="0.25">
      <c r="A147" s="17">
        <v>141</v>
      </c>
      <c r="B147" s="23" t="s">
        <v>85</v>
      </c>
    </row>
    <row r="148" spans="1:2" x14ac:dyDescent="0.25">
      <c r="A148" s="17">
        <v>142</v>
      </c>
      <c r="B148" s="23" t="s">
        <v>157</v>
      </c>
    </row>
    <row r="149" spans="1:2" x14ac:dyDescent="0.25">
      <c r="A149" s="17">
        <v>143</v>
      </c>
      <c r="B149" s="23" t="s">
        <v>158</v>
      </c>
    </row>
    <row r="150" spans="1:2" x14ac:dyDescent="0.25">
      <c r="A150" s="17">
        <v>144</v>
      </c>
      <c r="B150" s="23" t="s">
        <v>159</v>
      </c>
    </row>
    <row r="151" spans="1:2" x14ac:dyDescent="0.25">
      <c r="A151" s="17">
        <v>145</v>
      </c>
      <c r="B151" s="23" t="s">
        <v>160</v>
      </c>
    </row>
    <row r="152" spans="1:2" x14ac:dyDescent="0.25">
      <c r="A152" s="17">
        <v>146</v>
      </c>
      <c r="B152" s="23" t="s">
        <v>90</v>
      </c>
    </row>
    <row r="153" spans="1:2" x14ac:dyDescent="0.25">
      <c r="A153" s="17">
        <v>147</v>
      </c>
      <c r="B153" s="23" t="s">
        <v>91</v>
      </c>
    </row>
    <row r="154" spans="1:2" x14ac:dyDescent="0.25">
      <c r="A154" s="17">
        <v>148</v>
      </c>
      <c r="B154" s="23" t="s">
        <v>93</v>
      </c>
    </row>
    <row r="155" spans="1:2" x14ac:dyDescent="0.25">
      <c r="A155" s="17">
        <v>149</v>
      </c>
      <c r="B155" s="23" t="s">
        <v>94</v>
      </c>
    </row>
    <row r="156" spans="1:2" x14ac:dyDescent="0.25">
      <c r="A156" s="17">
        <v>150</v>
      </c>
      <c r="B156" s="23" t="s">
        <v>95</v>
      </c>
    </row>
    <row r="157" spans="1:2" x14ac:dyDescent="0.25">
      <c r="A157" s="17">
        <v>151</v>
      </c>
      <c r="B157" s="23" t="s">
        <v>97</v>
      </c>
    </row>
    <row r="158" spans="1:2" x14ac:dyDescent="0.25">
      <c r="A158" s="17">
        <v>152</v>
      </c>
      <c r="B158" s="23" t="s">
        <v>98</v>
      </c>
    </row>
    <row r="159" spans="1:2" x14ac:dyDescent="0.25">
      <c r="A159" s="17">
        <v>153</v>
      </c>
      <c r="B159" s="23" t="s">
        <v>100</v>
      </c>
    </row>
    <row r="160" spans="1:2" x14ac:dyDescent="0.25">
      <c r="A160" s="17">
        <v>154</v>
      </c>
      <c r="B160" s="23" t="s">
        <v>161</v>
      </c>
    </row>
    <row r="161" spans="1:2" x14ac:dyDescent="0.25">
      <c r="A161" s="17">
        <v>155</v>
      </c>
      <c r="B161" s="34" t="s">
        <v>176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Сводка затрат</vt:lpstr>
      <vt:lpstr>ССР</vt:lpstr>
      <vt:lpstr>ОСР</vt:lpstr>
      <vt:lpstr>Источники ЦИ</vt:lpstr>
      <vt:lpstr>Цены на ОБ и МАТ</vt:lpstr>
      <vt:lpstr>ЛСР_1</vt:lpstr>
      <vt:lpstr>ЛСР_2</vt:lpstr>
      <vt:lpstr>ЛСР_3 </vt:lpstr>
      <vt:lpstr>Табл.1</vt:lpstr>
      <vt:lpstr>ЛСР_1!Заголовки_для_печати</vt:lpstr>
      <vt:lpstr>ЛСР_2!Заголовки_для_печати</vt:lpstr>
      <vt:lpstr>'ЛСР_3 '!Заголовки_для_печати</vt:lpstr>
      <vt:lpstr>Табл.1!Заголовки_для_печати</vt:lpstr>
      <vt:lpstr>'Источники ЦИ'!Область_печати</vt:lpstr>
      <vt:lpstr>'ЛСР_3 '!Область_печати</vt:lpstr>
      <vt:lpstr>ОСР!Область_печати</vt:lpstr>
      <vt:lpstr>'Сводка затрат'!Область_печати</vt:lpstr>
      <vt:lpstr>ССР!Область_печати</vt:lpstr>
      <vt:lpstr>'Цены на ОБ и МАТ'!Область_печати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Худяков Александр Сергеевич</cp:lastModifiedBy>
  <cp:revision>0</cp:revision>
  <cp:lastPrinted>2024-06-19T07:26:13Z</cp:lastPrinted>
  <dcterms:created xsi:type="dcterms:W3CDTF">2022-02-03T13:30:49Z</dcterms:created>
  <dcterms:modified xsi:type="dcterms:W3CDTF">2024-06-19T08:37:28Z</dcterms:modified>
</cp:coreProperties>
</file>