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21840" windowHeight="12795" tabRatio="864" activeTab="1"/>
  </bookViews>
  <sheets>
    <sheet name="Общая информация об организации" sheetId="1" r:id="rId1"/>
    <sheet name="Приложение №2" sheetId="2" r:id="rId2"/>
    <sheet name="Приложение №5" sheetId="3" r:id="rId3"/>
    <sheet name="Прилож2 Республика Башкортостан" sheetId="4" r:id="rId4"/>
    <sheet name="Прилож5 Республика Башкортостан" sheetId="5" r:id="rId5"/>
    <sheet name="ДПР Тульская область" sheetId="6" r:id="rId6"/>
    <sheet name="ДПР Волгоградская область" sheetId="7" r:id="rId7"/>
    <sheet name="ДПР Самарская область" sheetId="8" r:id="rId8"/>
    <sheet name="ДПР Саратовская область" sheetId="9" r:id="rId9"/>
    <sheet name="ДПР Воронежская область" sheetId="10" r:id="rId10"/>
    <sheet name="Воронежская область 09.06.2017" sheetId="11" r:id="rId11"/>
    <sheet name="ДПР Ульяновская область" sheetId="12" r:id="rId12"/>
    <sheet name="ДПР Ивановская область" sheetId="13" r:id="rId13"/>
  </sheets>
  <externalReferences>
    <externalReference r:id="rId16"/>
    <externalReference r:id="rId17"/>
    <externalReference r:id="rId18"/>
    <externalReference r:id="rId19"/>
  </externalReferences>
  <definedNames>
    <definedName name="TABLE" localSheetId="1">'Приложение №2'!#REF!</definedName>
    <definedName name="_xlnm.Print_Area" localSheetId="1">'Приложение №2'!$A$1:$F$1278</definedName>
    <definedName name="_xlnm.Print_Area" localSheetId="2">'Приложение №5'!$A$1:$I$557</definedName>
  </definedNames>
  <calcPr fullCalcOnLoad="1"/>
</workbook>
</file>

<file path=xl/sharedStrings.xml><?xml version="1.0" encoding="utf-8"?>
<sst xmlns="http://schemas.openxmlformats.org/spreadsheetml/2006/main" count="4666" uniqueCount="373">
  <si>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</si>
  <si>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</si>
  <si>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</si>
  <si>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</si>
  <si>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</si>
  <si>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</si>
  <si>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</si>
  <si>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</si>
  <si>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</si>
  <si>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</si>
  <si>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</si>
  <si>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</si>
  <si>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</si>
  <si>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</si>
  <si>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</si>
  <si>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</si>
  <si>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</si>
  <si>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</si>
  <si>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</si>
  <si>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</si>
  <si>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</si>
  <si>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</si>
  <si>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</si>
  <si>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</si>
  <si>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</si>
  <si>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</si>
  <si>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</si>
  <si>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</si>
  <si>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</si>
  <si>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</si>
  <si>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</si>
  <si>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</si>
  <si>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</si>
  <si>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</si>
  <si>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</si>
  <si>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</si>
  <si>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</si>
  <si>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</si>
  <si>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</si>
  <si>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</si>
  <si>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</si>
  <si>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</si>
  <si>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</si>
  <si>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</si>
  <si>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</si>
  <si>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</si>
  <si>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</si>
  <si>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</si>
  <si>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</si>
  <si>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</si>
  <si>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</si>
  <si>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</si>
  <si>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</si>
  <si>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</si>
  <si>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</si>
  <si>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</si>
  <si>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</si>
  <si>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</si>
  <si>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</si>
  <si>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</si>
  <si>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</si>
  <si>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</si>
  <si>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</si>
  <si>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</si>
  <si>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</si>
  <si>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</si>
  <si>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</si>
  <si>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</si>
  <si>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</si>
  <si>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</si>
  <si>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</si>
  <si>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</si>
  <si>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</si>
  <si>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</si>
  <si>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</si>
  <si>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</si>
  <si>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</si>
  <si>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</si>
  <si>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t>
    </r>
    <r>
      <rPr>
        <b/>
        <sz val="12"/>
        <rFont val="Times New Roman"/>
        <family val="1"/>
      </rPr>
      <t xml:space="preserve">подконтрольные расходы </t>
    </r>
    <r>
      <rPr>
        <b/>
        <vertAlign val="superscript"/>
        <sz val="12"/>
        <rFont val="Times New Roman"/>
        <family val="1"/>
      </rPr>
      <t>3</t>
    </r>
    <r>
      <rPr>
        <b/>
        <sz val="12"/>
        <rFont val="Times New Roman"/>
        <family val="1"/>
      </rPr>
      <t xml:space="preserve"> - всего</t>
    </r>
  </si>
  <si>
    <t>Центральный филиал ООО "Газпром энерго"</t>
  </si>
  <si>
    <r>
      <t>_____</t>
    </r>
    <r>
      <rPr>
        <vertAlign val="superscript"/>
        <sz val="12"/>
        <rFont val="Times New Roman"/>
        <family val="1"/>
      </rPr>
      <t>1</t>
    </r>
    <r>
      <rPr>
        <sz val="12"/>
        <color indexed="9"/>
        <rFont val="Times New Roman"/>
        <family val="1"/>
      </rPr>
      <t>_</t>
    </r>
    <r>
      <rPr>
        <sz val="12"/>
        <rFont val="Times New Roman"/>
        <family val="1"/>
      </rPr>
      <t>Базовый период - год, предшествующий расчетному периоду регулирования.</t>
    </r>
  </si>
  <si>
    <r>
      <t>_____</t>
    </r>
    <r>
      <rPr>
        <vertAlign val="superscript"/>
        <sz val="12"/>
        <rFont val="Times New Roman"/>
        <family val="1"/>
      </rPr>
      <t>2</t>
    </r>
    <r>
      <rPr>
        <sz val="12"/>
        <color indexed="9"/>
        <rFont val="Times New Roman"/>
        <family val="1"/>
      </rPr>
      <t>_</t>
    </r>
    <r>
      <rPr>
        <sz val="12"/>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</si>
  <si>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2"/>
        <rFont val="Times New Roman"/>
        <family val="1"/>
      </rPr>
      <t>3</t>
    </r>
    <r>
      <rPr>
        <sz val="12"/>
        <color indexed="9"/>
        <rFont val="Times New Roman"/>
        <family val="1"/>
      </rPr>
      <t>_</t>
    </r>
    <r>
      <rPr>
        <sz val="12"/>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</si>
  <si>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2"/>
        <rFont val="Times New Roman"/>
        <family val="1"/>
      </rPr>
      <t>4</t>
    </r>
    <r>
      <rPr>
        <sz val="12"/>
        <color indexed="9"/>
        <rFont val="Times New Roman"/>
        <family val="1"/>
      </rPr>
      <t>_</t>
    </r>
    <r>
      <rPr>
        <sz val="12"/>
        <rFont val="Times New Roman"/>
        <family val="1"/>
      </rPr>
      <t>Заполняются коммерческим оператором оптового рынка электрической энергии (мощности).</t>
    </r>
  </si>
  <si>
    <t>Приложение № 1</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</si>
  <si>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</si>
  <si>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</si>
  <si>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</si>
  <si>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</si>
  <si>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</si>
  <si>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</si>
  <si>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</si>
  <si>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</si>
  <si>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</si>
  <si>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</si>
  <si>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ОБЩЕСТВО С  ОГРАНИЧЕННОЙ ОТВЕТСТВЕННОСТЬЮ "ГАЗПРОМ ЭНЕРГО"</t>
  </si>
  <si>
    <t>ООО "ГАЗПРОМ ЭНЕРГО"</t>
  </si>
  <si>
    <t>117939, ГОРОД МОСКВА, УЛИЦА СТРОИТЕЛЕЙ 8, КОРПУС 1</t>
  </si>
  <si>
    <t>СЕМИКОЛЕНОВ АРТЕМ ВИКТОРОВИЧ</t>
  </si>
  <si>
    <t>119526, ГОРОД МОСКВА, ПРОСПЕКТ ВЕРНАДСКОГО 101, КОРПУС 3</t>
  </si>
  <si>
    <t>8 (495) 428-45-70</t>
  </si>
  <si>
    <t>8 (495) 428-45-60</t>
  </si>
  <si>
    <t>info@adm.energo.gazprom.ru</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</si>
  <si>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</si>
  <si>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</si>
  <si>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</si>
  <si>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</si>
  <si>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</si>
  <si>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</si>
  <si>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</si>
  <si>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</si>
  <si>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</si>
  <si>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</si>
  <si>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</si>
  <si>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</si>
  <si>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</si>
  <si>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</si>
  <si>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</si>
  <si>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</si>
  <si>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</si>
  <si>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r>
      <rPr>
        <sz val="12"/>
        <rFont val="Times New Roman"/>
        <family val="1"/>
      </rPr>
      <t>*</t>
    </r>
    <r>
      <rPr>
        <sz val="12"/>
        <color indexed="9"/>
        <rFont val="Times New Roman"/>
        <family val="1"/>
      </rPr>
      <t>_</t>
    </r>
    <r>
      <rPr>
        <sz val="12"/>
        <rFont val="Times New Roman"/>
        <family val="1"/>
      </rPr>
      <t>Базовый период - год, предшествующий расчетному периоду регулирования.</t>
    </r>
  </si>
  <si>
    <t>1. Волгоградская область</t>
  </si>
  <si>
    <t>2. Воронежская область</t>
  </si>
  <si>
    <t>3. Ивановская область</t>
  </si>
  <si>
    <t>Саратовский филиал ООО "Газпром энерго"</t>
  </si>
  <si>
    <t>1. Пермский край</t>
  </si>
  <si>
    <t>2. Республика Башкортостан</t>
  </si>
  <si>
    <t>3. Удмуртская Республика</t>
  </si>
  <si>
    <t>Приуральский филиал ООО "Газпром энерго"</t>
  </si>
  <si>
    <t>5. Челябинская область</t>
  </si>
  <si>
    <t>1. Краснодарский край и Республика Адыгея</t>
  </si>
  <si>
    <t>Северо-Кавказский филиал ООО "Газпром энерго"</t>
  </si>
  <si>
    <t>1. Вологодская область</t>
  </si>
  <si>
    <t>Северный филиал ООО "Газпром энерго"</t>
  </si>
  <si>
    <t>2. Республика Коми</t>
  </si>
  <si>
    <t>1. ЯНАО (ЗНГКМ)</t>
  </si>
  <si>
    <t>Уренгойский  филиал ООО "Газпром энерго"</t>
  </si>
  <si>
    <t>Уренгойский филиал ООО "Газпром энерго"</t>
  </si>
  <si>
    <t>1. Оренбургская область</t>
  </si>
  <si>
    <t>Южно-Уральский  филиал ООО "Газпром энерго"</t>
  </si>
  <si>
    <t>Южно-Уральский филиал ООО "Газпром энерго"</t>
  </si>
  <si>
    <t>1. Астраханская область</t>
  </si>
  <si>
    <t>Южный  филиал ООО "Газпром энерго"</t>
  </si>
  <si>
    <t>Южный филиал ООО "Газпром энерго"</t>
  </si>
  <si>
    <t>Сургутский филиал ООО "Газпром энерго"</t>
  </si>
  <si>
    <t>Информация раскрываемая ООО "Газпром энерго" в соответствии с п. 10 (3) стандартов раскрытия информации субъектами оптового и розничных рынков электрической энергии, утвержденных Постановлением Правительства Российской Федерации от 21 января 2004 г. № 24</t>
  </si>
  <si>
    <t>ООО "Газпром добыча Оренбург" тариф моносети</t>
  </si>
  <si>
    <t>Прочие потребители (электросетевые организации)*</t>
  </si>
  <si>
    <t>филиал ОАО "МРСК Волги" - "Оренбургэнерго"        затратный договор</t>
  </si>
  <si>
    <t>двухставочный тариф (ООО "Газпром энерго", Сургутский филиал - ОАО "Тюменьэнерго")</t>
  </si>
  <si>
    <t>двухставочный тариф  (ООО "Газпром переработка"- ООО "Газпром энерго", Сургутский филиал)</t>
  </si>
  <si>
    <t>Приказ от 17.11.2014 №842: - Надымский филиал
 в границах ЯНАО - 7,21. Сургутский филиал
Приказ от 24.12.2014 №949
 в границах ООО "ГДН" - 0,94;
Приказ от 28.11.2014 №882
 в границах ООО "ГТЮ" - 1,05;
Приказ от 17.11.2014 №842
 в границах ООО "ГТС" - 0,31;
 в границах ООО "ГП" - 0,85;
 в границах ПС-10/110кВ Казымской ГТЭС - 1,18;
 в границах г.Тюмень - 3,69.
Уренгойский филиал
Приказ от 30.09.2014 №673
в границах г.Новый Уренгой - 4,51
в границах ЗРУ-6(10)кВ Уренгойского НГКМ - 1,1%</t>
  </si>
  <si>
    <t>Утверждена Сургутским филиалом 
ООО "Газпром энерго" от 15.04.2014 г.</t>
  </si>
  <si>
    <t>Утверждена Сургутским филиалом 
ООО "Газпром энерго" от 11.01.2016 г.</t>
  </si>
  <si>
    <t>Долгосрочный период регулирования потери те же</t>
  </si>
  <si>
    <t>4. Самарская область</t>
  </si>
  <si>
    <t>5. Саратовская  область</t>
  </si>
  <si>
    <t>6. Ульяновская  область</t>
  </si>
  <si>
    <t>Утверждена Управлением по государственному регулированию тарифов Воронежской области</t>
  </si>
  <si>
    <t>Утверждена Региональной службой по тарифам Ивановской области</t>
  </si>
  <si>
    <t>Утверждена Комитетом государственного регулирования тарифов Саратовской области</t>
  </si>
  <si>
    <t>Утверждена Министерством промышленности и энергетики Саратовской области распоряжением от 10.10.2013 г. № 12-р</t>
  </si>
  <si>
    <t>Утверждена Министерством экономического развития Ульяновской области</t>
  </si>
  <si>
    <t>филиал ОАО "МРСК Юга" - "Волгоградэнерго"</t>
  </si>
  <si>
    <t>ООО "Газпром трансгаз Волгоград" (ОАО "Межрегионэнергосбыт")</t>
  </si>
  <si>
    <t>филиал "Ивэнерго" ОАО МРСК Центра и Приволжья" (плательщик "Ивэнерго")</t>
  </si>
  <si>
    <t>ООО "Газпром трансгаз Нижний Новгород" (ЭСК "Гарант")</t>
  </si>
  <si>
    <t>ООО "Газпром трансгаз Самара" (ОАО "Межрегионэнергосбыт")</t>
  </si>
  <si>
    <t>ЗАО "Самарская сетевая компания"</t>
  </si>
  <si>
    <t>ОАО "Самараэнерго"</t>
  </si>
  <si>
    <t>филиал ОАО "МРСК Волги"-"Самарские распределительные сети"</t>
  </si>
  <si>
    <t>5. Саратовская область</t>
  </si>
  <si>
    <t>ОАО "МРСК Волги"</t>
  </si>
  <si>
    <t>ООО "Газпром трансгаз Саратов" (ОАО "Межрегионэнергосбыт")</t>
  </si>
  <si>
    <t>ЗАО "СПГЭС"</t>
  </si>
  <si>
    <t xml:space="preserve">1 654 253,50 </t>
  </si>
  <si>
    <t>6. Ульяновская область</t>
  </si>
  <si>
    <t>2. Ставропольский край (тарифы для сетевой организации, обслуживающей преимущественно одного потребителя)</t>
  </si>
  <si>
    <t>3. Ставропольский край (индивидуальные тарифы для расчетов между сетевыми организациями)</t>
  </si>
  <si>
    <t>-</t>
  </si>
  <si>
    <t>1-е полугодие</t>
  </si>
  <si>
    <t>2-е полугодие</t>
  </si>
  <si>
    <t>4,12 %  (Приказ Минэнерго РФ 
от 17.11.2014 г. № 842)</t>
  </si>
  <si>
    <t>2,29 %  (Приказ Минэнерго РФ 
от 29.09.2012г. № 462)</t>
  </si>
  <si>
    <t>Утверждена Комитетом тарифного регулирования Волгоградской области</t>
  </si>
  <si>
    <t>2,28%  (Приказ Минэнерго РФ 
от 17.11.2014 г. № 842)</t>
  </si>
  <si>
    <t>2,87 % (Приказ Минэнерго РФ от 17.11.2014 г. № 842)</t>
  </si>
  <si>
    <t>Приказ от 28.11.2014 № 882  в границах 
ООО "ГТЮ" - 1,16 %</t>
  </si>
  <si>
    <t>Утверждена директором филиала
 от 08.08.2014 (2015-2019 гг.)</t>
  </si>
  <si>
    <t>ПРЕДЛОЖЕНИЕ о размере цен (тарифов), долгосрочных параметров регулирования (вид цены (тарифа) на 2017 год</t>
  </si>
  <si>
    <t>3,46 %  (Приказ Минэнерго РФ от 28.11.2014 г. № 882)</t>
  </si>
  <si>
    <t>Приказ тот же</t>
  </si>
  <si>
    <t>3,08 %  (Приказ от 30.09.2014 № 673 - 
Министерство энергетики РФ)</t>
  </si>
  <si>
    <t>5,95 %  ( Приказ № 842 от 17.11.2014г.)</t>
  </si>
  <si>
    <t>Министерство строительства и жилищно-коммунального хозяйства Пермского края 01.07.2015 г.</t>
  </si>
  <si>
    <t>Приказ №215-О от 15.08.2014 Министерство промышленности и инновационной политики</t>
  </si>
  <si>
    <t>Приказ №199-О от 14.08.2015 Министерство промышленности и инновационной политики</t>
  </si>
  <si>
    <t>Приказ 199-О от 14.08.2015 Министерство промышленности и инновационной политики</t>
  </si>
  <si>
    <t>3. Республика Татарстан</t>
  </si>
  <si>
    <t>4. Челябинская область</t>
  </si>
  <si>
    <t>1,3 %
(Приказ Минэнерго России
от 17.11.2014 № 842)</t>
  </si>
  <si>
    <t>Долгосрочный период регулирования
потери те же</t>
  </si>
  <si>
    <t>Утверждена службой по тарифам
Астраханской области</t>
  </si>
  <si>
    <t>Предложение направлено в службу по тарифам Астраханской области на утверждение</t>
  </si>
  <si>
    <t>ООО "Газпром энерго" - ОАО "МРСК Юга"</t>
  </si>
  <si>
    <t>ООО "Газпром добыча Астрахань" (тариф монопотребителя)</t>
  </si>
  <si>
    <t>1. Рязанская область</t>
  </si>
  <si>
    <t>2. Тульская  область</t>
  </si>
  <si>
    <t>3. Московская  область</t>
  </si>
  <si>
    <t>норматив потерь: 2,77 %,
утвержден приказом Минэнерго России от 22.07.2014 № 449</t>
  </si>
  <si>
    <t>не утверждался</t>
  </si>
  <si>
    <t>программа утверждена директором филиала, приказ от 25.12.2012 № 166</t>
  </si>
  <si>
    <t>не утверждалась</t>
  </si>
  <si>
    <t>3. Московская область</t>
  </si>
  <si>
    <t>4. Республика Татарстан</t>
  </si>
  <si>
    <t>2. Тульская область</t>
  </si>
  <si>
    <t>Приказ Минэкономразвития Оренбургской области от 24.09.2015 №99 об утверждении скорректированной инвестиционной программы на 2015 год</t>
  </si>
  <si>
    <t>Инвестиционная программа в сфере электроснабжения на 2014-2016 годы, утв. письмомо Минэкономразвития Оренбургской области от 15.05.2013 №11/1225</t>
  </si>
  <si>
    <t>Программа энергосбережения и повышения энергетической эффективности на 2015-2019 годы
 (утв. 17.06.2014 директором Южно-Уральского филиала)</t>
  </si>
  <si>
    <t>2,03 %  (приказ Минэнерго России от 28.11.2014 № 882)</t>
  </si>
  <si>
    <t>Тарифы на 2015 год утверждены методом экономически обоснованных расходов</t>
  </si>
  <si>
    <r>
      <t xml:space="preserve">Объем полезного отпуска электроэнергии - всего </t>
    </r>
    <r>
      <rPr>
        <vertAlign val="superscript"/>
        <sz val="12"/>
        <rFont val="Times New Roman"/>
        <family val="1"/>
      </rPr>
      <t>3</t>
    </r>
  </si>
  <si>
    <t>3.4.</t>
  </si>
  <si>
    <t>ООО "Газпром добыча Оренбург" затратный договор</t>
  </si>
  <si>
    <t>филиал ОАО "МРСК Волги" - "Оренбургэнерго" доходный договор</t>
  </si>
  <si>
    <t>ООО "СЭМ"  затратный договор</t>
  </si>
  <si>
    <t>ООО "Энергосеть"  затратный договор</t>
  </si>
  <si>
    <t>ООО "Сервиснефтегаз"  затратный договор</t>
  </si>
  <si>
    <t>ООО "Электросетевая компания" затратный договор</t>
  </si>
  <si>
    <t>ГУП "ОКЭС" доходный договор</t>
  </si>
  <si>
    <t>ООО "Энерго защита" затратный договор</t>
  </si>
  <si>
    <t>ООО "Оренбургэлектросеть" затратный договор</t>
  </si>
  <si>
    <t>ООО "ЕЭС Оренбуржья"</t>
  </si>
  <si>
    <t xml:space="preserve">ООО "Сервис Плюс" </t>
  </si>
  <si>
    <t>ООО "МК-Энерго"</t>
  </si>
  <si>
    <t>ЕНЭС</t>
  </si>
  <si>
    <t>Утверждена директором Северного филиала от 29.01.2014</t>
  </si>
  <si>
    <t>Утверждена директором Северного филиала от 20.01.2015</t>
  </si>
  <si>
    <t>На 2016 г. не переутверждался 16,05 %  от 30.09.2014 № 674</t>
  </si>
  <si>
    <t>На 2015 г. не переутверждался 8,43%  от 30.09.2014 № 674</t>
  </si>
  <si>
    <t>На 2017 г. не переутверждался 12,21 %  от 30.09.2014 № 675</t>
  </si>
  <si>
    <t>На 2015 г. не переутверждался 10,34 %  от 30.09.2014 № 674</t>
  </si>
  <si>
    <t>На 2016 г. не переутверждался 7,84 %  от 30.09.2014 № 674</t>
  </si>
  <si>
    <t>На 2017 г. не переутверждался 7,60 %  от 30.09.2014 № 675</t>
  </si>
  <si>
    <t>двухставочный тариф (ООО "Энерготранзит Альфа"/ОАО "МРСК Северо-Запада" "Вологдаэнерго")</t>
  </si>
  <si>
    <t>одноставочный тариф (ООО "Энерготранзит Альфа"/ОАО "МРСК Северо-Запада" "Вологдаэнерго")</t>
  </si>
  <si>
    <t>783/ 1 221</t>
  </si>
  <si>
    <t>997/ 1 581</t>
  </si>
  <si>
    <t>1135,53/ 1 110,32</t>
  </si>
  <si>
    <t>977,34/ 955,64</t>
  </si>
  <si>
    <t>двухставочный тариф (ОАО "МРСК Северо-Запада"/ АО "КОМИ КОММУНАЛЬНЫЕ ТЕХНОЛОГИИ")</t>
  </si>
  <si>
    <t>одноставочный тариф (ОАО "МРСК Северо-Запада"/ АО "КОМИ КОММУНАЛЬНЫЕ ТЕХНОЛОГИИ")</t>
  </si>
  <si>
    <t>1 562/943</t>
  </si>
  <si>
    <t>1 391/889</t>
  </si>
  <si>
    <t>Норматив потерь
3,40 %,  утвержден приказом
 Минэнерго России от 27.02.2015 № 100</t>
  </si>
  <si>
    <t>Программа утверждена директором филиала, приказ от 25.12.2012 № 166</t>
  </si>
  <si>
    <t>Программа утверждена директором филиала, приказ от 25.12.2012 № 167</t>
  </si>
  <si>
    <t>Не утверждался</t>
  </si>
  <si>
    <t>Правительство Тульской области
Распоряжение от 13.08.2013 № 786-р</t>
  </si>
  <si>
    <t>Норматив потерь: 7,57 %, 
утвержден приказом Минэнерго России от 27.02.2015 № 100</t>
  </si>
  <si>
    <t>Долгосрочные параметры регулирования для территориальных сетевых организаций,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t>
  </si>
  <si>
    <t>Наименование ставки тарифа</t>
  </si>
  <si>
    <t>НВВ сетевых организаций на долгосрочный период (без учета потерь)</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</si>
  <si>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</si>
  <si>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</si>
  <si>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t>
  </si>
  <si>
    <t>Величина технологического расхода (потерь) электрической энергии</t>
  </si>
  <si>
    <t>Уровень надежности реализуемых товаров (услуг)</t>
  </si>
  <si>
    <t>Уровень качества реализуемых товаров (услуг)</t>
  </si>
  <si>
    <t>млн.руб.</t>
  </si>
  <si>
    <t>%</t>
  </si>
  <si>
    <t>Предложение ООО "Газпром энерго" о размере цен (тарфов) на услуги по передаче электрической энергии 
по Республике Башкортостан</t>
  </si>
  <si>
    <t xml:space="preserve">Публикация осуществляется в соответствии с пунктом 9 раздел г) 
Стандартов раскрытия информации субъектами оптового и розничных 
рынков электрической энергии, утвержденных постановлением 
Правительства Российской Федерации от 21.01.2004 г. № 24 </t>
  </si>
  <si>
    <t>Публикация осуществляется в соответствии с пунктом 9 раздел г). Стандартов раскрытия информации субъектами оптового и розничных рынков электрической энергии, утвержденных постановлением Правительства Российской Федерации от 21.01.2004 г. № 24 .</t>
  </si>
  <si>
    <t>Ед.изм</t>
  </si>
  <si>
    <t>Предложения на расчетный период регулирования,
2017 год</t>
  </si>
  <si>
    <t>Первый год долгосрочного периода регулирования</t>
  </si>
  <si>
    <t>Предложения на расчетный период регулирования,
2018 год</t>
  </si>
  <si>
    <t>Предложения на расчетный период регулирования,
2019 год</t>
  </si>
  <si>
    <t>Предложения на расчетный период регулирования,
2020 год</t>
  </si>
  <si>
    <t>Предложения на расчетный период регулирования,
2021 год</t>
  </si>
  <si>
    <t>Предложение ООО "Газпром энерго" о размере цен (тарфов) на услуги по передаче электрической энергии 
по Тульской области</t>
  </si>
  <si>
    <t>Показатель 
уровня качества осуществляемого технологического присоединения 
к сети</t>
  </si>
  <si>
    <t>Показатель 
уровня качества обслуживания потребителей
услуг</t>
  </si>
  <si>
    <t>1,43% (Приказ Минэнерго РФ от 22.07.2014г. №449)</t>
  </si>
  <si>
    <t>утверждена Минэнерго и ЖКХ Самарской области</t>
  </si>
  <si>
    <t>* Тарифы по каждой электросетевой организации будут сформированы после установления котловых тарифов и определения схемы взаиморасчетов на 2017 год.</t>
  </si>
  <si>
    <t>Норматив потреь: 2,37%                                                                           Приказ Минэнерго России №702 от 30.09.2015</t>
  </si>
  <si>
    <t>2. Оренбургская область - ЕНЭС</t>
  </si>
  <si>
    <t>Предложение по сумме  необходимой валовой выручки на долгосрочный период регулирования  2015-2019 годы</t>
  </si>
  <si>
    <t>Наименование сетевой  организации</t>
  </si>
  <si>
    <t>Год</t>
  </si>
  <si>
    <t>НВВ (без учета оплаты потерь)</t>
  </si>
  <si>
    <t>тыс. руб.</t>
  </si>
  <si>
    <t>Наименование сетевой организации</t>
  </si>
  <si>
    <t>Коэффициент эластичности подконтрольных расходов по количеству активов</t>
  </si>
  <si>
    <t>Саратовский филиал 
ООО "Газпром энерго"</t>
  </si>
  <si>
    <t>Уровень надежности оказываемых услуг (Пп)</t>
  </si>
  <si>
    <t>Долгосрочные параметры регулирования на 2017-2019 годы, установленные для ООО "Газпром энерго" на территории Волгоградской области</t>
  </si>
  <si>
    <t>Уровень качества осуществляемого технологического присоединения (Птпр)</t>
  </si>
  <si>
    <t>Долгосрочные параметры регулирования на 2017-2019 годы, установленные для ООО "Газпром энерго" на территории Самарской области</t>
  </si>
  <si>
    <t>Долгосрочные параметры регулирования на 2017-2019 годы, установленные для ООО "Газпром энерго" на территории Саратовской области</t>
  </si>
  <si>
    <t>Долгосрочные параметры регулирования на 2017-2019 годы, установленные для ООО "Газпром энерго" на территории Воронежской области</t>
  </si>
  <si>
    <t>Долгосрочные параметры регулирования на 2017-2019 годы, установленные для ООО "Газпром энерго" на территории Ульяновской области</t>
  </si>
  <si>
    <r>
      <t xml:space="preserve">Показатели, утвержденные 
на базовый период </t>
    </r>
    <r>
      <rPr>
        <vertAlign val="superscript"/>
        <sz val="8"/>
        <rFont val="Times New Roman"/>
        <family val="1"/>
      </rPr>
      <t>1</t>
    </r>
  </si>
  <si>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</si>
  <si>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</si>
  <si>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8"/>
        <rFont val="Times New Roman"/>
        <family val="1"/>
      </rPr>
      <t>2</t>
    </r>
  </si>
  <si>
    <r>
      <t xml:space="preserve">Расчетный объем услуг в части обеспечения надежности </t>
    </r>
    <r>
      <rPr>
        <vertAlign val="superscript"/>
        <sz val="8"/>
        <rFont val="Times New Roman"/>
        <family val="1"/>
      </rPr>
      <t>2</t>
    </r>
  </si>
  <si>
    <r>
      <t xml:space="preserve">Заявленная мощность </t>
    </r>
    <r>
      <rPr>
        <vertAlign val="superscript"/>
        <sz val="8"/>
        <rFont val="Times New Roman"/>
        <family val="1"/>
      </rPr>
      <t>3</t>
    </r>
  </si>
  <si>
    <r>
      <t xml:space="preserve">Объем полезного отпуска электроэнергии - всего </t>
    </r>
    <r>
      <rPr>
        <vertAlign val="superscript"/>
        <sz val="8"/>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</si>
  <si>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8"/>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</si>
  <si>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8"/>
        <rFont val="Times New Roman"/>
        <family val="1"/>
      </rPr>
      <t>3</t>
    </r>
  </si>
  <si>
    <r>
      <t>Реквизиты программы энергоэффективности (кем утверждена, дата утверждения, номер приказа)</t>
    </r>
    <r>
      <rPr>
        <vertAlign val="superscript"/>
        <sz val="8"/>
        <rFont val="Times New Roman"/>
        <family val="1"/>
      </rPr>
      <t>3</t>
    </r>
  </si>
  <si>
    <t>Направлена письмом Приуральского филиала  ООО "Газпром энерго" от 03.04.2015 №64-01-07/352</t>
  </si>
  <si>
    <t>Направлена письмом Приуральского филиала      ООО "Газпром энерго" от 03.04.2015 №64-01-07/352</t>
  </si>
  <si>
    <t>Направлена письмом Приуральского филиала    ООО "Газпром энерго" от 21.03.2016 №64-64-07/328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</si>
  <si>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8"/>
        <rFont val="Times New Roman"/>
        <family val="1"/>
      </rPr>
      <t>4</t>
    </r>
  </si>
  <si>
    <r>
      <t xml:space="preserve">Расходы, связанные
с производством
и реализацией </t>
    </r>
    <r>
      <rPr>
        <vertAlign val="superscript"/>
        <sz val="8"/>
        <rFont val="Times New Roman"/>
        <family val="1"/>
      </rPr>
      <t>2, 4</t>
    </r>
    <r>
      <rPr>
        <sz val="8"/>
        <rFont val="Times New Roman"/>
        <family val="1"/>
      </rPr>
      <t xml:space="preserve">; </t>
    </r>
    <r>
      <rPr>
        <b/>
        <sz val="8"/>
        <rFont val="Times New Roman"/>
        <family val="1"/>
      </rPr>
      <t xml:space="preserve">подконтрольные расходы </t>
    </r>
    <r>
      <rPr>
        <b/>
        <vertAlign val="superscript"/>
        <sz val="8"/>
        <rFont val="Times New Roman"/>
        <family val="1"/>
      </rPr>
      <t>3</t>
    </r>
    <r>
      <rPr>
        <b/>
        <sz val="8"/>
        <rFont val="Times New Roman"/>
        <family val="1"/>
      </rPr>
      <t xml:space="preserve"> - всего</t>
    </r>
  </si>
  <si>
    <r>
      <t xml:space="preserve">Расходы, за исключением указанных в подпункте 4.1 </t>
    </r>
    <r>
      <rPr>
        <vertAlign val="superscript"/>
        <sz val="8"/>
        <rFont val="Times New Roman"/>
        <family val="1"/>
      </rPr>
      <t>2, 4</t>
    </r>
    <r>
      <rPr>
        <sz val="8"/>
        <rFont val="Times New Roman"/>
        <family val="1"/>
      </rPr>
      <t xml:space="preserve">; неподконтрольные расходы </t>
    </r>
    <r>
      <rPr>
        <vertAlign val="superscript"/>
        <sz val="8"/>
        <rFont val="Times New Roman"/>
        <family val="1"/>
      </rPr>
      <t>3</t>
    </r>
    <r>
      <rPr>
        <sz val="8"/>
        <rFont val="Times New Roman"/>
        <family val="1"/>
      </rPr>
      <t xml:space="preserve"> - всего </t>
    </r>
    <r>
      <rPr>
        <vertAlign val="superscript"/>
        <sz val="8"/>
        <rFont val="Times New Roman"/>
        <family val="1"/>
      </rPr>
      <t>3</t>
    </r>
  </si>
  <si>
    <t>Выпадающие, излишние доходы (расходы) прошлых лет</t>
  </si>
  <si>
    <t>Инвестиции, осуществляемые за счет тарифных источников</t>
  </si>
  <si>
    <r>
      <t xml:space="preserve">Объем условных единиц </t>
    </r>
    <r>
      <rPr>
        <vertAlign val="superscript"/>
        <sz val="8"/>
        <rFont val="Times New Roman"/>
        <family val="1"/>
      </rPr>
      <t>3</t>
    </r>
  </si>
  <si>
    <r>
      <t xml:space="preserve">Операционные расходы на условную единицу </t>
    </r>
    <r>
      <rPr>
        <vertAlign val="superscript"/>
        <sz val="8"/>
        <rFont val="Times New Roman"/>
        <family val="1"/>
      </rPr>
      <t>3</t>
    </r>
  </si>
  <si>
    <t>тыс. рублей/(у.е.)</t>
  </si>
  <si>
    <t>4. Липецкая  область</t>
  </si>
  <si>
    <t>норматив потерь 0,2 %,  утвержден постановлением Управления энергетики и тарифов Липецкой области № 59/3 от 26.12.2014</t>
  </si>
  <si>
    <t>4. Липецкая область</t>
  </si>
  <si>
    <t>Тарифы на услуги по передаче электрической энергии для сетевых организаций (ООО "Газпром энерго"), обслуживающих преимущественно одного потребителя (ООО "Газпром трансгаз Москва")</t>
  </si>
  <si>
    <t>Индивидуальный тариф на услуги по передаче электрической энергии для взаиморасчетов между 2 сетевыми организациями за оказываемые друг другу услуги по передаче (Тариф для оплаты от ПАО «МРСК Центра» в ООО «Газпром энерго»).</t>
  </si>
  <si>
    <t>Индивидуальный тариф на услуги по передаче электрической энергии для взаиморасчетов между 2 сетевыми организациями за оказываемые друг другу услуги по передаче (Тариф для оплаты от ООО «Газпром энерго» в ПАО «МРСК Центра»).</t>
  </si>
  <si>
    <t>4.1. тарифы для сетевой организации, обслуживающей преимущественно одного потребителя</t>
  </si>
  <si>
    <t>1-е полу-годие</t>
  </si>
  <si>
    <t>2-е полу-годие</t>
  </si>
  <si>
    <t>4.2. индивидуальные тарифы для расчетов между сетевыми организациями</t>
  </si>
  <si>
    <t>Примечение</t>
  </si>
  <si>
    <t>В 2016 году организаия не соответсвовала критерием ТСО, тарифы отсутсвовали</t>
  </si>
  <si>
    <t>4. Ростовская область (по состоянию на 07.11.2016)</t>
  </si>
  <si>
    <t>4.1. Ростовская область (тарифы для сетевой организации, обслуживающей преимущественно одного потребителя)  (по состоянию на 07.11.2016)</t>
  </si>
  <si>
    <t>4.2. Ростовская область (индивидуальные тарифы для расчетов между сетевыми организациями)  (по состоянию на 07.11.2016)</t>
  </si>
  <si>
    <t>Состав оборудования в 2017 г. отличается от состава оборудования в 2015 г.</t>
  </si>
  <si>
    <t>4. Ростовская область  (по состоянию на 07.11.2016)</t>
  </si>
  <si>
    <t xml:space="preserve">1. ЯНАО (ЗНГКМ) </t>
  </si>
  <si>
    <t>2. ЯНАО (ЯНГКМ) на 01.05.2016</t>
  </si>
  <si>
    <t>1. Тюменская область на 01.05.2016</t>
  </si>
  <si>
    <t>Приказ от 17.11.2014 №842: - Надымский филиал
 в границах ЯНАО - 7,21. Сургутский филиал
Приказ от 24.12.2014 №949
 в границах ООО "ГДН" - 0,94;
Приказ от 28.11.2014 №882
 в границах ООО "ГТЮ" - 1,05;
Приказ от 17.11.2014 №842
 в границах ООО "ГТС" - 0,31;
 в границах ООО "ГП" - 0,85;
 в границах ПС-10/110кВ Казымской ГТЭС - 1,18;
 в границах г.Тюмень - 3,69.
Уренгойский филиал
Приказ от 30.09.2014 №673
в границах г.Новый Уренгой - 4,51
в границах ЗРУ-6(10)кВ Уренгойского НГКМ - 1,1%
в границах ЯНГКМ - 3,08%</t>
  </si>
  <si>
    <t>3. Свердловская область</t>
  </si>
  <si>
    <t>двухставочный тариф  (ООО "Газпром переработка"- ООО "Газпром энерго")</t>
  </si>
  <si>
    <t>двухставочный тариф (ООО "Газпром энерго", ОАО "Тюменьэнерго")</t>
  </si>
  <si>
    <t>2. Тюменская область + ЯНГКМ на 09.12.2016</t>
  </si>
  <si>
    <r>
      <t xml:space="preserve">Расчетный объем услуг в части управления технологическими режимами </t>
    </r>
    <r>
      <rPr>
        <vertAlign val="superscript"/>
        <sz val="14"/>
        <rFont val="Times New Roman"/>
        <family val="1"/>
      </rPr>
      <t>2</t>
    </r>
  </si>
  <si>
    <r>
      <t xml:space="preserve">Расчетный объем услуг в части обеспечения надежности </t>
    </r>
    <r>
      <rPr>
        <vertAlign val="superscript"/>
        <sz val="14"/>
        <rFont val="Times New Roman"/>
        <family val="1"/>
      </rPr>
      <t>2</t>
    </r>
  </si>
  <si>
    <r>
      <t xml:space="preserve">Заявленная мощность </t>
    </r>
    <r>
      <rPr>
        <vertAlign val="superscript"/>
        <sz val="14"/>
        <rFont val="Times New Roman"/>
        <family val="1"/>
      </rPr>
      <t>3</t>
    </r>
  </si>
  <si>
    <r>
      <t xml:space="preserve">
Объем полезного отпуска электроэнергии - всего </t>
    </r>
    <r>
      <rPr>
        <vertAlign val="superscript"/>
        <sz val="14"/>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</si>
  <si>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4"/>
        <rFont val="Times New Roman"/>
        <family val="1"/>
      </rPr>
      <t>3</t>
    </r>
  </si>
  <si>
    <t>Норматив потерь электрической энергии (с указанием реквизитов приказа Минэнерго России, которым утверждены нормативы)3</t>
  </si>
  <si>
    <t>4,12% (Приказ Минэнерго РФ от 17.11.2014 г. № 842)</t>
  </si>
  <si>
    <t>Реквизиты программы энергоэффективности (кем утверждена, дата утверждения, номер приказа)3</t>
  </si>
  <si>
    <t>утверждена Управлением по государственному регулированию тарифов Воронежской области</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</si>
  <si>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4"/>
        <rFont val="Times New Roman"/>
        <family val="1"/>
      </rPr>
      <t>4</t>
    </r>
  </si>
  <si>
    <r>
      <t xml:space="preserve">Расходы, связанные
с производством
и реализацией </t>
    </r>
    <r>
      <rPr>
        <vertAlign val="superscript"/>
        <sz val="14"/>
        <rFont val="Times New Roman"/>
        <family val="1"/>
      </rPr>
      <t>2, 4</t>
    </r>
    <r>
      <rPr>
        <sz val="14"/>
        <rFont val="Times New Roman"/>
        <family val="1"/>
      </rPr>
      <t xml:space="preserve">; подконтрольные расходы </t>
    </r>
    <r>
      <rPr>
        <vertAlign val="superscript"/>
        <sz val="14"/>
        <rFont val="Times New Roman"/>
        <family val="1"/>
      </rPr>
      <t>3</t>
    </r>
    <r>
      <rPr>
        <sz val="14"/>
        <rFont val="Times New Roman"/>
        <family val="1"/>
      </rPr>
      <t xml:space="preserve"> - всего</t>
    </r>
  </si>
  <si>
    <r>
      <t xml:space="preserve">Расходы, за исключением указанных в подпункте 4.1 </t>
    </r>
    <r>
      <rPr>
        <vertAlign val="superscript"/>
        <sz val="14"/>
        <rFont val="Times New Roman"/>
        <family val="1"/>
      </rPr>
      <t>2, 4</t>
    </r>
    <r>
      <rPr>
        <sz val="14"/>
        <rFont val="Times New Roman"/>
        <family val="1"/>
      </rPr>
      <t xml:space="preserve">; неподконтрольные расходы </t>
    </r>
    <r>
      <rPr>
        <vertAlign val="superscript"/>
        <sz val="14"/>
        <rFont val="Times New Roman"/>
        <family val="1"/>
      </rPr>
      <t>3</t>
    </r>
    <r>
      <rPr>
        <sz val="14"/>
        <rFont val="Times New Roman"/>
        <family val="1"/>
      </rPr>
      <t xml:space="preserve"> - всего </t>
    </r>
    <r>
      <rPr>
        <vertAlign val="superscript"/>
        <sz val="14"/>
        <rFont val="Times New Roman"/>
        <family val="1"/>
      </rPr>
      <t>3</t>
    </r>
  </si>
  <si>
    <r>
      <t xml:space="preserve">Объем условных единиц </t>
    </r>
    <r>
      <rPr>
        <vertAlign val="superscript"/>
        <sz val="14"/>
        <rFont val="Times New Roman"/>
        <family val="1"/>
      </rPr>
      <t>3</t>
    </r>
  </si>
  <si>
    <r>
      <t xml:space="preserve">Операционные расходы на условную единицу </t>
    </r>
    <r>
      <rPr>
        <vertAlign val="superscript"/>
        <sz val="14"/>
        <rFont val="Times New Roman"/>
        <family val="1"/>
      </rPr>
      <t>3</t>
    </r>
  </si>
  <si>
    <t>тыс. рублей /у.е.</t>
  </si>
  <si>
    <t>2.1 Воронежская область на 28.12.2016</t>
  </si>
  <si>
    <r>
      <t xml:space="preserve">Предложение Саратовского филиала </t>
    </r>
    <r>
      <rPr>
        <b/>
        <sz val="12"/>
        <rFont val="Calibri"/>
        <family val="2"/>
      </rPr>
      <t>ООО  "Газпром энерго"</t>
    </r>
    <r>
      <rPr>
        <b/>
        <sz val="12"/>
        <color indexed="10"/>
        <rFont val="Calibri"/>
        <family val="2"/>
      </rPr>
      <t xml:space="preserve"> </t>
    </r>
    <r>
      <rPr>
        <b/>
        <sz val="12"/>
        <color indexed="8"/>
        <rFont val="Calibri"/>
        <family val="2"/>
      </rPr>
      <t>о размере цен (тарифов) на услуги по передаче                                                           электрической энергии на 2015-2019 годы</t>
    </r>
  </si>
  <si>
    <t>Предложение по сумме  необходимой валовой выручки на 2017 год</t>
  </si>
  <si>
    <t>ООО "Газпром энерго"</t>
  </si>
  <si>
    <t>Уровень надежности оказываемых услуг                              (Пп)</t>
  </si>
  <si>
    <t>Уровень качества осуществляемого технологического присоединения                           (Птпр)</t>
  </si>
  <si>
    <t xml:space="preserve"> ООО "Газпром энерго"</t>
  </si>
  <si>
    <t>2.2 Воронежская область на 09.06.2017</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</si>
</sst>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0000"/>
    <numFmt numFmtId="174" formatCode="_-* #,##0.00000_р_._-;\-* #,##0.00000_р_._-;_-* &quot;-&quot;??_р_._-;_-@_-"/>
    <numFmt numFmtId="175" formatCode="#,##0.000"/>
    <numFmt numFmtId="176" formatCode="0.0"/>
    <numFmt numFmtId="177" formatCode="0.000"/>
    <numFmt numFmtId="178" formatCode="#,##0.0"/>
    <numFmt numFmtId="179" formatCode="#,##0.000_ ;\-#,##0.000\ "/>
    <numFmt numFmtId="180" formatCode="#,##0.00000_ ;\-#,##0.00000\ "/>
    <numFmt numFmtId="181" formatCode="#,##0.000000"/>
    <numFmt numFmtId="182" formatCode="#,##0.00_ ;\-#,##0.00\ "/>
    <numFmt numFmtId="183" formatCode="_-* #,##0_р_._-;\-* #,##0_р_._-;_-* &quot;-&quot;??_р_._-;_-@_-"/>
    <numFmt numFmtId="184" formatCode="_-* #,##0.000_р_._-;\-* #,##0.000_р_._-;_-* &quot;-&quot;??_р_._-;_-@_-"/>
    <numFmt numFmtId="185" formatCode="[$-FC19]d\ mmmm\ yyyy\ &quot;г.&quot;"/>
    <numFmt numFmtId="186" formatCode="#,##0_ ;\-#,##0\ "/>
    <numFmt numFmtId="187" formatCode="_-* #,##0.0_р_._-;\-* #,##0.0_р_._-;_-* &quot;-&quot;??_р_._-;_-@_-"/>
  </numFmts>
  <fonts count="80">
    <font>
      <sz val="10"/>
      <name val="Arial Cyr"/>
      <family val="0"/>
    </font>
    <font>
      <sz val="12"/>
      <name val="Times New Roman"/>
      <family val="1"/>
    </font>
    <font>
      <vertAlign val="superscript"/>
      <sz val="12"/>
      <name val="Times New Roman"/>
      <family val="1"/>
    </font>
    <font>
      <i/>
      <sz val="12"/>
      <name val="Times New Roman"/>
      <family val="1"/>
    </font>
    <font>
      <b/>
      <sz val="12"/>
      <name val="Times New Roman"/>
      <family val="1"/>
    </font>
    <font>
      <b/>
      <vertAlign val="superscript"/>
      <sz val="12"/>
      <name val="Times New Roman"/>
      <family val="1"/>
    </font>
    <font>
      <sz val="11"/>
      <color indexed="8"/>
      <name val="Calibri"/>
      <family val="2"/>
    </font>
    <font>
      <sz val="14"/>
      <name val="Times New Roman"/>
      <family val="1"/>
    </font>
    <font>
      <b/>
      <i/>
      <sz val="16"/>
      <name val="Times New Roman"/>
      <family val="1"/>
    </font>
    <font>
      <b/>
      <sz val="16"/>
      <name val="Times New Roman"/>
      <family val="1"/>
    </font>
    <font>
      <b/>
      <sz val="14"/>
      <name val="Times New Roman"/>
      <family val="1"/>
    </font>
    <font>
      <sz val="12"/>
      <color indexed="9"/>
      <name val="Times New Roman"/>
      <family val="1"/>
    </font>
    <font>
      <sz val="12"/>
      <color indexed="8"/>
      <name val="Times New Roman"/>
      <family val="1"/>
    </font>
    <font>
      <b/>
      <sz val="12"/>
      <color indexed="8"/>
      <name val="Times New Roman"/>
      <family val="1"/>
    </font>
    <font>
      <sz val="9"/>
      <name val="Tahoma"/>
      <family val="2"/>
    </font>
    <font>
      <sz val="8"/>
      <name val="Tahoma"/>
      <family val="2"/>
    </font>
    <font>
      <sz val="10"/>
      <name val="Times New Roman"/>
      <family val="1"/>
    </font>
    <font>
      <b/>
      <sz val="8"/>
      <name val="Times New Roman"/>
      <family val="1"/>
    </font>
    <font>
      <sz val="8"/>
      <name val="Times New Roman"/>
      <family val="1"/>
    </font>
    <font>
      <vertAlign val="superscript"/>
      <sz val="8"/>
      <name val="Times New Roman"/>
      <family val="1"/>
    </font>
    <font>
      <b/>
      <vertAlign val="superscript"/>
      <sz val="8"/>
      <name val="Times New Roman"/>
      <family val="1"/>
    </font>
    <font>
      <i/>
      <sz val="8"/>
      <name val="Times New Roman"/>
      <family val="1"/>
    </font>
    <font>
      <sz val="8"/>
      <name val="Arial"/>
      <family val="2"/>
    </font>
    <font>
      <vertAlign val="superscript"/>
      <sz val="14"/>
      <name val="Times New Roman"/>
      <family val="1"/>
    </font>
    <font>
      <b/>
      <sz val="12"/>
      <name val="Calibri"/>
      <family val="2"/>
    </font>
    <font>
      <b/>
      <sz val="12"/>
      <color indexed="10"/>
      <name val="Calibri"/>
      <family val="2"/>
    </font>
    <font>
      <b/>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0"/>
      <color indexed="8"/>
      <name val="Times New Roman"/>
      <family val="1"/>
    </font>
    <font>
      <b/>
      <sz val="10"/>
      <color indexed="8"/>
      <name val="Times New Roman"/>
      <family val="1"/>
    </font>
    <font>
      <sz val="8"/>
      <color indexed="8"/>
      <name val="Times New Roman"/>
      <family val="1"/>
    </font>
    <font>
      <sz val="11"/>
      <color indexed="8"/>
      <name val="Times New Roman"/>
      <family val="1"/>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2"/>
      <color theme="1"/>
      <name val="Times New Roman"/>
      <family val="1"/>
    </font>
    <font>
      <sz val="12"/>
      <color rgb="FFFF0000"/>
      <name val="Times New Roman"/>
      <family val="1"/>
    </font>
    <font>
      <b/>
      <sz val="12"/>
      <color theme="1"/>
      <name val="Times New Roman"/>
      <family val="1"/>
    </font>
    <font>
      <sz val="10"/>
      <color theme="1"/>
      <name val="Times New Roman"/>
      <family val="1"/>
    </font>
    <font>
      <b/>
      <sz val="10"/>
      <color theme="1"/>
      <name val="Times New Roman"/>
      <family val="1"/>
    </font>
    <font>
      <sz val="8"/>
      <color theme="1"/>
      <name val="Times New Roman"/>
      <family val="1"/>
    </font>
    <font>
      <sz val="11"/>
      <color theme="1"/>
      <name val="Times New Roman"/>
      <family val="1"/>
    </font>
    <font>
      <sz val="12"/>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color indexed="63"/>
      </bottom>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style="thin"/>
      <bottom style="medium"/>
    </border>
    <border>
      <left style="medium"/>
      <right style="thin"/>
      <top style="medium"/>
      <bottom>
        <color indexed="63"/>
      </bottom>
    </border>
    <border>
      <left style="thin"/>
      <right style="medium"/>
      <top style="medium"/>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medium"/>
      <right style="medium"/>
      <top style="medium"/>
      <bottom style="medium"/>
    </border>
    <border>
      <left style="medium"/>
      <right style="thin"/>
      <top/>
      <bottom style="medium"/>
    </border>
    <border>
      <left style="thin"/>
      <right style="thin"/>
      <top/>
      <bottom style="medium"/>
    </border>
    <border>
      <left style="thin"/>
      <right style="medium"/>
      <top/>
      <bottom style="medium"/>
    </border>
    <border>
      <left style="thin"/>
      <right style="medium"/>
      <top style="medium"/>
      <bottom>
        <color indexed="63"/>
      </bottom>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thin"/>
      <top/>
      <bottom/>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style="thin"/>
      <bottom style="medium"/>
    </border>
    <border>
      <left style="thin"/>
      <right/>
      <top style="medium"/>
      <bottom style="medium"/>
    </border>
    <border>
      <left/>
      <right/>
      <top/>
      <bottom style="thin"/>
    </border>
    <border>
      <left style="thin"/>
      <right/>
      <top style="thin"/>
      <bottom/>
    </border>
    <border>
      <left/>
      <right style="thin"/>
      <top style="thin"/>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4" fontId="14" fillId="28" borderId="6" applyBorder="0">
      <alignment horizontal="right"/>
      <protection/>
    </xf>
    <xf numFmtId="0" fontId="60" fillId="0" borderId="7" applyNumberFormat="0" applyFill="0" applyAlignment="0" applyProtection="0"/>
    <xf numFmtId="0" fontId="61" fillId="29" borderId="8" applyNumberFormat="0" applyAlignment="0" applyProtection="0"/>
    <xf numFmtId="0" fontId="62" fillId="0" borderId="0" applyNumberFormat="0" applyFill="0" applyBorder="0" applyAlignment="0" applyProtection="0"/>
    <xf numFmtId="0" fontId="63" fillId="30" borderId="0" applyNumberFormat="0" applyBorder="0" applyAlignment="0" applyProtection="0"/>
    <xf numFmtId="49" fontId="14" fillId="0" borderId="0" applyBorder="0">
      <alignment vertical="top"/>
      <protection/>
    </xf>
    <xf numFmtId="0" fontId="0" fillId="0" borderId="0">
      <alignment/>
      <protection/>
    </xf>
    <xf numFmtId="0" fontId="0" fillId="0" borderId="0">
      <alignment/>
      <protection/>
    </xf>
    <xf numFmtId="0" fontId="22" fillId="0" borderId="0">
      <alignment/>
      <protection/>
    </xf>
    <xf numFmtId="0" fontId="51" fillId="0" borderId="0">
      <alignment/>
      <protection/>
    </xf>
    <xf numFmtId="0" fontId="51" fillId="0" borderId="0">
      <alignment/>
      <protection/>
    </xf>
    <xf numFmtId="0" fontId="6" fillId="0" borderId="0">
      <alignment/>
      <protection/>
    </xf>
    <xf numFmtId="0" fontId="64" fillId="0" borderId="0" applyNumberFormat="0" applyFill="0" applyBorder="0" applyAlignment="0" applyProtection="0"/>
    <xf numFmtId="0" fontId="65" fillId="31" borderId="0" applyNumberFormat="0" applyBorder="0" applyAlignment="0" applyProtection="0"/>
    <xf numFmtId="0" fontId="66"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0" fillId="0" borderId="0" applyFont="0" applyFill="0" applyBorder="0" applyAlignment="0" applyProtection="0"/>
    <xf numFmtId="4" fontId="14" fillId="33" borderId="0" applyFont="0" applyBorder="0">
      <alignment horizontal="right"/>
      <protection/>
    </xf>
    <xf numFmtId="4" fontId="14" fillId="33" borderId="0" applyBorder="0">
      <alignment horizontal="right"/>
      <protection/>
    </xf>
    <xf numFmtId="0" fontId="69" fillId="34" borderId="0" applyNumberFormat="0" applyBorder="0" applyAlignment="0" applyProtection="0"/>
  </cellStyleXfs>
  <cellXfs count="533">
    <xf numFmtId="0" fontId="0" fillId="0" borderId="0" xfId="0" applyAlignment="1">
      <alignment/>
    </xf>
    <xf numFmtId="0" fontId="1" fillId="0" borderId="0" xfId="0" applyFont="1" applyAlignment="1">
      <alignment/>
    </xf>
    <xf numFmtId="0" fontId="1" fillId="0" borderId="6" xfId="0" applyFont="1" applyBorder="1" applyAlignment="1">
      <alignment horizontal="center" vertical="top" wrapText="1"/>
    </xf>
    <xf numFmtId="0" fontId="1" fillId="0" borderId="6" xfId="0" applyFont="1" applyBorder="1" applyAlignment="1">
      <alignment horizontal="center" vertical="top"/>
    </xf>
    <xf numFmtId="0" fontId="1" fillId="0" borderId="6" xfId="0" applyFont="1" applyBorder="1" applyAlignment="1">
      <alignment horizontal="left"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xf>
    <xf numFmtId="0" fontId="11" fillId="0" borderId="13" xfId="0" applyFont="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Border="1" applyAlignment="1">
      <alignment horizontal="left" vertical="top" wrapText="1"/>
    </xf>
    <xf numFmtId="0" fontId="1" fillId="0" borderId="16" xfId="0" applyFont="1" applyBorder="1" applyAlignment="1">
      <alignment horizontal="center" vertical="top" wrapText="1"/>
    </xf>
    <xf numFmtId="0" fontId="1" fillId="0" borderId="17" xfId="0" applyFont="1" applyBorder="1" applyAlignment="1">
      <alignment horizontal="left" vertical="top" wrapText="1"/>
    </xf>
    <xf numFmtId="0" fontId="1" fillId="0" borderId="17" xfId="0" applyFont="1" applyBorder="1" applyAlignment="1">
      <alignment horizontal="center" vertical="top"/>
    </xf>
    <xf numFmtId="0" fontId="1" fillId="0" borderId="18" xfId="0" applyFont="1" applyBorder="1" applyAlignment="1">
      <alignment horizontal="center" vertical="top"/>
    </xf>
    <xf numFmtId="0" fontId="1" fillId="0" borderId="17" xfId="0" applyFont="1" applyBorder="1" applyAlignment="1">
      <alignment horizontal="center" vertical="top"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top" wrapText="1"/>
    </xf>
    <xf numFmtId="0" fontId="1" fillId="0" borderId="23" xfId="0" applyFont="1" applyBorder="1" applyAlignment="1">
      <alignment horizontal="left" vertical="top" wrapText="1"/>
    </xf>
    <xf numFmtId="0" fontId="1" fillId="0" borderId="23" xfId="0" applyFont="1" applyBorder="1" applyAlignment="1">
      <alignment horizontal="center" vertical="top" wrapText="1"/>
    </xf>
    <xf numFmtId="0" fontId="1" fillId="0" borderId="23" xfId="0" applyFont="1" applyBorder="1" applyAlignment="1">
      <alignment horizontal="center" vertical="top"/>
    </xf>
    <xf numFmtId="0" fontId="1" fillId="0" borderId="24" xfId="0" applyFont="1" applyBorder="1" applyAlignment="1">
      <alignment horizontal="center" vertical="top"/>
    </xf>
    <xf numFmtId="0" fontId="7" fillId="0" borderId="0" xfId="0" applyFont="1" applyAlignment="1">
      <alignment/>
    </xf>
    <xf numFmtId="0" fontId="4" fillId="0" borderId="11" xfId="0" applyFont="1" applyBorder="1" applyAlignment="1">
      <alignment/>
    </xf>
    <xf numFmtId="0" fontId="10" fillId="0" borderId="11" xfId="0" applyFont="1" applyBorder="1" applyAlignment="1">
      <alignment/>
    </xf>
    <xf numFmtId="0" fontId="10" fillId="0" borderId="16" xfId="0" applyFont="1" applyBorder="1" applyAlignment="1">
      <alignment/>
    </xf>
    <xf numFmtId="0" fontId="4" fillId="0" borderId="25" xfId="0" applyFont="1" applyBorder="1" applyAlignment="1">
      <alignment/>
    </xf>
    <xf numFmtId="0" fontId="12" fillId="0" borderId="6" xfId="60" applyFont="1" applyBorder="1" applyAlignment="1">
      <alignment horizontal="center" vertical="center" wrapText="1"/>
      <protection/>
    </xf>
    <xf numFmtId="0" fontId="12" fillId="0" borderId="12" xfId="60" applyFont="1" applyBorder="1" applyAlignment="1">
      <alignment horizontal="center" vertical="center" wrapText="1"/>
      <protection/>
    </xf>
    <xf numFmtId="0" fontId="12" fillId="0" borderId="11" xfId="60" applyFont="1" applyFill="1" applyBorder="1" applyAlignment="1">
      <alignment horizontal="center" vertical="top" wrapText="1"/>
      <protection/>
    </xf>
    <xf numFmtId="0" fontId="12" fillId="0" borderId="6" xfId="60" applyFont="1" applyFill="1" applyBorder="1" applyAlignment="1">
      <alignment horizontal="left" vertical="top" wrapText="1"/>
      <protection/>
    </xf>
    <xf numFmtId="0" fontId="12" fillId="0" borderId="6" xfId="60" applyFont="1" applyFill="1" applyBorder="1" applyAlignment="1">
      <alignment horizontal="center" vertical="top" wrapText="1"/>
      <protection/>
    </xf>
    <xf numFmtId="0" fontId="12" fillId="0" borderId="6" xfId="60" applyFont="1" applyFill="1" applyBorder="1" applyAlignment="1">
      <alignment horizontal="center" vertical="top"/>
      <protection/>
    </xf>
    <xf numFmtId="0" fontId="12" fillId="0" borderId="12" xfId="60" applyFont="1" applyFill="1" applyBorder="1" applyAlignment="1">
      <alignment horizontal="center" vertical="top"/>
      <protection/>
    </xf>
    <xf numFmtId="0" fontId="12" fillId="0" borderId="11" xfId="60" applyFont="1" applyBorder="1" applyAlignment="1">
      <alignment horizontal="center" vertical="top" wrapText="1"/>
      <protection/>
    </xf>
    <xf numFmtId="0" fontId="12" fillId="0" borderId="6" xfId="60" applyFont="1" applyBorder="1" applyAlignment="1">
      <alignment horizontal="left" vertical="top" wrapText="1"/>
      <protection/>
    </xf>
    <xf numFmtId="0" fontId="12" fillId="0" borderId="6" xfId="60" applyFont="1" applyBorder="1" applyAlignment="1">
      <alignment horizontal="center" vertical="top" wrapText="1"/>
      <protection/>
    </xf>
    <xf numFmtId="0" fontId="12" fillId="0" borderId="6" xfId="60" applyFont="1" applyBorder="1" applyAlignment="1">
      <alignment horizontal="center" vertical="top"/>
      <protection/>
    </xf>
    <xf numFmtId="0" fontId="12" fillId="0" borderId="12" xfId="60" applyFont="1" applyBorder="1" applyAlignment="1">
      <alignment horizontal="center" vertical="top"/>
      <protection/>
    </xf>
    <xf numFmtId="171" fontId="1" fillId="0" borderId="23" xfId="69" applyFont="1" applyBorder="1" applyAlignment="1">
      <alignment horizontal="right" vertical="top"/>
    </xf>
    <xf numFmtId="171" fontId="1" fillId="0" borderId="24" xfId="69" applyFont="1" applyBorder="1" applyAlignment="1">
      <alignment horizontal="right" vertical="top"/>
    </xf>
    <xf numFmtId="171" fontId="1" fillId="0" borderId="6" xfId="69" applyFont="1" applyBorder="1" applyAlignment="1">
      <alignment horizontal="right" vertical="top"/>
    </xf>
    <xf numFmtId="171" fontId="1" fillId="0" borderId="12" xfId="69" applyFont="1" applyBorder="1" applyAlignment="1">
      <alignment horizontal="right" vertical="top"/>
    </xf>
    <xf numFmtId="0" fontId="1" fillId="0" borderId="26" xfId="0" applyFont="1" applyBorder="1" applyAlignment="1">
      <alignment horizontal="center" vertical="center" wrapText="1"/>
    </xf>
    <xf numFmtId="0" fontId="1" fillId="0" borderId="25" xfId="0" applyFont="1" applyBorder="1" applyAlignment="1">
      <alignment horizontal="center" vertical="top" wrapText="1"/>
    </xf>
    <xf numFmtId="0" fontId="1" fillId="0" borderId="27" xfId="0" applyFont="1" applyBorder="1" applyAlignment="1">
      <alignment horizontal="left" vertical="top" wrapText="1"/>
    </xf>
    <xf numFmtId="0" fontId="1" fillId="0" borderId="27" xfId="0" applyFont="1" applyBorder="1" applyAlignment="1">
      <alignment horizontal="center" vertical="top" wrapText="1"/>
    </xf>
    <xf numFmtId="0" fontId="1" fillId="0" borderId="22" xfId="0" applyFont="1" applyFill="1" applyBorder="1" applyAlignment="1">
      <alignment horizontal="center" vertical="top" wrapText="1"/>
    </xf>
    <xf numFmtId="0" fontId="1" fillId="0" borderId="23" xfId="0" applyFont="1" applyFill="1" applyBorder="1" applyAlignment="1">
      <alignment horizontal="left" vertical="top" wrapText="1"/>
    </xf>
    <xf numFmtId="0" fontId="1" fillId="0" borderId="23" xfId="0" applyFont="1" applyFill="1" applyBorder="1" applyAlignment="1">
      <alignment horizontal="center" vertical="top" wrapText="1"/>
    </xf>
    <xf numFmtId="0" fontId="1" fillId="0" borderId="23" xfId="0" applyFont="1" applyFill="1" applyBorder="1" applyAlignment="1">
      <alignment horizontal="right" vertical="top"/>
    </xf>
    <xf numFmtId="0" fontId="1" fillId="0" borderId="24" xfId="0" applyFont="1" applyFill="1" applyBorder="1" applyAlignment="1">
      <alignment horizontal="right" vertical="top"/>
    </xf>
    <xf numFmtId="0" fontId="1" fillId="0" borderId="11" xfId="0" applyFont="1" applyFill="1" applyBorder="1" applyAlignment="1">
      <alignment horizontal="center" vertical="top" wrapText="1"/>
    </xf>
    <xf numFmtId="0" fontId="1" fillId="0" borderId="6" xfId="0" applyFont="1" applyFill="1" applyBorder="1" applyAlignment="1">
      <alignment horizontal="left" vertical="top" wrapText="1"/>
    </xf>
    <xf numFmtId="0" fontId="1" fillId="0" borderId="6" xfId="0" applyFont="1" applyFill="1" applyBorder="1" applyAlignment="1">
      <alignment horizontal="center" vertical="top" wrapText="1"/>
    </xf>
    <xf numFmtId="0" fontId="1" fillId="0" borderId="6" xfId="0" applyFont="1" applyFill="1" applyBorder="1" applyAlignment="1">
      <alignment horizontal="right" vertical="top"/>
    </xf>
    <xf numFmtId="0" fontId="1" fillId="0" borderId="12" xfId="0" applyFont="1" applyFill="1" applyBorder="1" applyAlignment="1">
      <alignment horizontal="right" vertical="top"/>
    </xf>
    <xf numFmtId="0" fontId="1" fillId="0" borderId="11" xfId="0" applyFont="1" applyFill="1" applyBorder="1" applyAlignment="1">
      <alignment horizontal="center" wrapText="1"/>
    </xf>
    <xf numFmtId="0" fontId="1" fillId="0" borderId="6" xfId="0" applyFont="1" applyFill="1" applyBorder="1" applyAlignment="1">
      <alignment horizontal="left" wrapText="1"/>
    </xf>
    <xf numFmtId="0" fontId="1" fillId="0" borderId="6" xfId="0" applyFont="1" applyFill="1" applyBorder="1" applyAlignment="1">
      <alignment horizontal="center" wrapText="1"/>
    </xf>
    <xf numFmtId="0" fontId="1" fillId="0" borderId="6" xfId="0" applyFont="1" applyFill="1" applyBorder="1" applyAlignment="1">
      <alignment horizontal="right"/>
    </xf>
    <xf numFmtId="0" fontId="3" fillId="0" borderId="6" xfId="0" applyFont="1" applyFill="1" applyBorder="1" applyAlignment="1">
      <alignment horizontal="left" vertical="top" wrapText="1"/>
    </xf>
    <xf numFmtId="0" fontId="1" fillId="0" borderId="6" xfId="0" applyFont="1" applyFill="1" applyBorder="1" applyAlignment="1">
      <alignment horizontal="right"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left" vertical="top" wrapText="1"/>
    </xf>
    <xf numFmtId="0" fontId="1" fillId="0" borderId="17" xfId="0" applyFont="1" applyFill="1" applyBorder="1" applyAlignment="1">
      <alignment horizontal="center" vertical="top"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3" xfId="0" applyFont="1" applyFill="1" applyBorder="1" applyAlignment="1">
      <alignment horizontal="center" vertical="top"/>
    </xf>
    <xf numFmtId="0" fontId="1" fillId="0" borderId="24" xfId="0" applyFont="1" applyFill="1" applyBorder="1" applyAlignment="1">
      <alignment horizontal="center" vertical="top"/>
    </xf>
    <xf numFmtId="0" fontId="1" fillId="0" borderId="6" xfId="0" applyFont="1" applyFill="1" applyBorder="1" applyAlignment="1">
      <alignment horizontal="center" vertical="top"/>
    </xf>
    <xf numFmtId="0" fontId="1" fillId="0" borderId="12" xfId="0" applyFont="1" applyFill="1" applyBorder="1" applyAlignment="1">
      <alignment horizontal="center" vertical="top"/>
    </xf>
    <xf numFmtId="0" fontId="1" fillId="0" borderId="17" xfId="0" applyFont="1" applyFill="1" applyBorder="1" applyAlignment="1">
      <alignment horizontal="center" vertical="top"/>
    </xf>
    <xf numFmtId="0" fontId="1" fillId="0" borderId="18" xfId="0" applyFont="1" applyFill="1" applyBorder="1" applyAlignment="1">
      <alignment horizontal="center" vertical="top"/>
    </xf>
    <xf numFmtId="0" fontId="1" fillId="0" borderId="25" xfId="0" applyFont="1" applyFill="1" applyBorder="1" applyAlignment="1">
      <alignment horizontal="center" vertical="top" wrapText="1"/>
    </xf>
    <xf numFmtId="0" fontId="1" fillId="0" borderId="27" xfId="0" applyFont="1" applyFill="1" applyBorder="1" applyAlignment="1">
      <alignment horizontal="left" vertical="top" wrapText="1"/>
    </xf>
    <xf numFmtId="0" fontId="1" fillId="0" borderId="27"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2" xfId="0" applyFont="1" applyFill="1" applyBorder="1" applyAlignment="1">
      <alignment horizontal="right" vertical="top" wrapText="1"/>
    </xf>
    <xf numFmtId="171" fontId="1" fillId="0" borderId="6" xfId="69" applyFont="1" applyFill="1" applyBorder="1" applyAlignment="1">
      <alignment horizontal="right" vertical="top"/>
    </xf>
    <xf numFmtId="171" fontId="1" fillId="0" borderId="12" xfId="69" applyFont="1" applyFill="1" applyBorder="1" applyAlignment="1">
      <alignment horizontal="right" vertical="top"/>
    </xf>
    <xf numFmtId="171" fontId="1" fillId="0" borderId="17" xfId="69" applyFont="1" applyFill="1" applyBorder="1" applyAlignment="1">
      <alignment horizontal="right" vertical="top"/>
    </xf>
    <xf numFmtId="171" fontId="1" fillId="0" borderId="18" xfId="69" applyFont="1" applyFill="1" applyBorder="1" applyAlignment="1">
      <alignment horizontal="right" vertical="top"/>
    </xf>
    <xf numFmtId="171" fontId="1" fillId="0" borderId="23" xfId="69" applyFont="1" applyFill="1" applyBorder="1" applyAlignment="1">
      <alignment horizontal="right" vertical="top"/>
    </xf>
    <xf numFmtId="171" fontId="1" fillId="0" borderId="24" xfId="69" applyFont="1" applyFill="1" applyBorder="1" applyAlignment="1">
      <alignment horizontal="right" vertical="top"/>
    </xf>
    <xf numFmtId="171" fontId="1" fillId="0" borderId="6" xfId="69" applyFont="1" applyFill="1" applyBorder="1" applyAlignment="1">
      <alignment horizontal="right"/>
    </xf>
    <xf numFmtId="171" fontId="1" fillId="0" borderId="12" xfId="69" applyFont="1" applyFill="1" applyBorder="1" applyAlignment="1">
      <alignment horizontal="right"/>
    </xf>
    <xf numFmtId="171" fontId="1" fillId="0" borderId="6" xfId="69" applyFont="1" applyFill="1" applyBorder="1" applyAlignment="1">
      <alignment horizontal="right" vertical="center"/>
    </xf>
    <xf numFmtId="171" fontId="1" fillId="0" borderId="12" xfId="69" applyFont="1" applyFill="1" applyBorder="1" applyAlignment="1">
      <alignment horizontal="right" vertical="center"/>
    </xf>
    <xf numFmtId="0" fontId="1" fillId="0" borderId="6" xfId="0" applyFont="1" applyFill="1" applyBorder="1" applyAlignment="1">
      <alignment horizontal="right"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right" wrapText="1"/>
    </xf>
    <xf numFmtId="0" fontId="1" fillId="0" borderId="12" xfId="0" applyFont="1" applyFill="1" applyBorder="1" applyAlignment="1">
      <alignment horizontal="right" wrapText="1"/>
    </xf>
    <xf numFmtId="0" fontId="1" fillId="0" borderId="12" xfId="0" applyFont="1" applyFill="1" applyBorder="1" applyAlignment="1">
      <alignment horizontal="right" vertical="center" wrapText="1"/>
    </xf>
    <xf numFmtId="171" fontId="1" fillId="0" borderId="23" xfId="69" applyFont="1" applyFill="1" applyBorder="1" applyAlignment="1">
      <alignment horizontal="right" vertical="top" wrapText="1"/>
    </xf>
    <xf numFmtId="171" fontId="1" fillId="0" borderId="24" xfId="69" applyFont="1" applyFill="1" applyBorder="1" applyAlignment="1">
      <alignment horizontal="right" vertical="top" wrapText="1"/>
    </xf>
    <xf numFmtId="171" fontId="1" fillId="0" borderId="6" xfId="69" applyFont="1" applyFill="1" applyBorder="1" applyAlignment="1">
      <alignment horizontal="right" vertical="top" wrapText="1"/>
    </xf>
    <xf numFmtId="171" fontId="1" fillId="0" borderId="12" xfId="69" applyFont="1" applyFill="1" applyBorder="1" applyAlignment="1">
      <alignment horizontal="right" vertical="top" wrapText="1"/>
    </xf>
    <xf numFmtId="171" fontId="1" fillId="0" borderId="6" xfId="69" applyFont="1" applyFill="1" applyBorder="1" applyAlignment="1">
      <alignment horizontal="right" wrapText="1"/>
    </xf>
    <xf numFmtId="171" fontId="1" fillId="0" borderId="12" xfId="69" applyFont="1" applyFill="1" applyBorder="1" applyAlignment="1">
      <alignment horizontal="right" wrapText="1"/>
    </xf>
    <xf numFmtId="171" fontId="1" fillId="0" borderId="6" xfId="69" applyFont="1" applyFill="1" applyBorder="1" applyAlignment="1">
      <alignment horizontal="right" vertical="center" wrapText="1"/>
    </xf>
    <xf numFmtId="171" fontId="1" fillId="0" borderId="12" xfId="69" applyFont="1" applyFill="1" applyBorder="1" applyAlignment="1">
      <alignment horizontal="right" vertical="center" wrapText="1"/>
    </xf>
    <xf numFmtId="171" fontId="1" fillId="0" borderId="12" xfId="69" applyFont="1" applyFill="1" applyBorder="1" applyAlignment="1">
      <alignment horizontal="center" vertical="center"/>
    </xf>
    <xf numFmtId="171" fontId="1" fillId="0" borderId="6" xfId="69" applyFont="1" applyFill="1" applyBorder="1" applyAlignment="1">
      <alignment horizontal="center" vertical="top"/>
    </xf>
    <xf numFmtId="171" fontId="1" fillId="0" borderId="12" xfId="69" applyFont="1" applyFill="1" applyBorder="1" applyAlignment="1">
      <alignment horizontal="center" vertical="top"/>
    </xf>
    <xf numFmtId="171" fontId="12" fillId="0" borderId="6" xfId="69" applyFont="1" applyFill="1" applyBorder="1" applyAlignment="1">
      <alignment horizontal="right" vertical="top"/>
    </xf>
    <xf numFmtId="171" fontId="12" fillId="0" borderId="12" xfId="69" applyFont="1" applyFill="1" applyBorder="1" applyAlignment="1">
      <alignment horizontal="right" vertical="top"/>
    </xf>
    <xf numFmtId="171" fontId="12" fillId="0" borderId="6" xfId="69" applyFont="1" applyFill="1" applyBorder="1" applyAlignment="1">
      <alignment horizontal="center" vertical="top"/>
    </xf>
    <xf numFmtId="171" fontId="12" fillId="0" borderId="12" xfId="69" applyFont="1" applyFill="1" applyBorder="1" applyAlignment="1">
      <alignment horizontal="center" vertical="top"/>
    </xf>
    <xf numFmtId="0" fontId="12" fillId="0" borderId="28" xfId="60" applyFont="1" applyFill="1" applyBorder="1" applyAlignment="1">
      <alignment horizontal="center" vertical="top" wrapText="1"/>
      <protection/>
    </xf>
    <xf numFmtId="0" fontId="12" fillId="0" borderId="29" xfId="60" applyFont="1" applyFill="1" applyBorder="1" applyAlignment="1">
      <alignment horizontal="left" vertical="top" wrapText="1"/>
      <protection/>
    </xf>
    <xf numFmtId="0" fontId="12" fillId="0" borderId="29" xfId="60" applyFont="1" applyFill="1" applyBorder="1" applyAlignment="1">
      <alignment horizontal="center" vertical="top" wrapText="1"/>
      <protection/>
    </xf>
    <xf numFmtId="171" fontId="12" fillId="0" borderId="29" xfId="69" applyFont="1" applyFill="1" applyBorder="1" applyAlignment="1">
      <alignment horizontal="right" vertical="top"/>
    </xf>
    <xf numFmtId="171" fontId="12" fillId="0" borderId="30" xfId="69" applyFont="1" applyFill="1" applyBorder="1" applyAlignment="1">
      <alignment horizontal="right" vertical="top"/>
    </xf>
    <xf numFmtId="0" fontId="1" fillId="0" borderId="24" xfId="0" applyFont="1" applyFill="1" applyBorder="1" applyAlignment="1">
      <alignment horizontal="center" vertical="top" wrapText="1"/>
    </xf>
    <xf numFmtId="0" fontId="1" fillId="0" borderId="18" xfId="0" applyFont="1" applyFill="1" applyBorder="1" applyAlignment="1">
      <alignment horizontal="center" vertical="top" wrapText="1"/>
    </xf>
    <xf numFmtId="171" fontId="1" fillId="0" borderId="17" xfId="69" applyFont="1" applyFill="1" applyBorder="1" applyAlignment="1">
      <alignment horizontal="right" vertical="top" wrapText="1"/>
    </xf>
    <xf numFmtId="171" fontId="1" fillId="0" borderId="18" xfId="69" applyFont="1" applyFill="1" applyBorder="1" applyAlignment="1">
      <alignment horizontal="right" vertical="top" wrapText="1"/>
    </xf>
    <xf numFmtId="171" fontId="1" fillId="0" borderId="6" xfId="69" applyFont="1" applyFill="1" applyBorder="1" applyAlignment="1">
      <alignment horizontal="center" vertical="top" wrapText="1"/>
    </xf>
    <xf numFmtId="171" fontId="1" fillId="0" borderId="12" xfId="69" applyFont="1" applyFill="1" applyBorder="1" applyAlignment="1">
      <alignment horizontal="center" vertical="top" wrapText="1"/>
    </xf>
    <xf numFmtId="171" fontId="1" fillId="0" borderId="6" xfId="69" applyFont="1" applyFill="1" applyBorder="1" applyAlignment="1">
      <alignment horizontal="center" vertical="center" wrapText="1"/>
    </xf>
    <xf numFmtId="171" fontId="12" fillId="0" borderId="11" xfId="69" applyFont="1" applyFill="1" applyBorder="1" applyAlignment="1">
      <alignment horizontal="right" vertical="top" wrapText="1"/>
    </xf>
    <xf numFmtId="171" fontId="12" fillId="0" borderId="6" xfId="69" applyFont="1" applyFill="1" applyBorder="1" applyAlignment="1">
      <alignment horizontal="right" vertical="top" wrapText="1"/>
    </xf>
    <xf numFmtId="171" fontId="12" fillId="0" borderId="28" xfId="69" applyFont="1" applyFill="1" applyBorder="1" applyAlignment="1">
      <alignment horizontal="right" vertical="top" wrapText="1"/>
    </xf>
    <xf numFmtId="171" fontId="12" fillId="0" borderId="29" xfId="69" applyFont="1" applyFill="1" applyBorder="1" applyAlignment="1">
      <alignment horizontal="right" vertical="top" wrapText="1"/>
    </xf>
    <xf numFmtId="0" fontId="12" fillId="0" borderId="16" xfId="60" applyFont="1" applyFill="1" applyBorder="1" applyAlignment="1">
      <alignment horizontal="center" vertical="top" wrapText="1"/>
      <protection/>
    </xf>
    <xf numFmtId="0" fontId="12" fillId="0" borderId="17" xfId="60" applyFont="1" applyFill="1" applyBorder="1" applyAlignment="1">
      <alignment horizontal="left" vertical="top" wrapText="1"/>
      <protection/>
    </xf>
    <xf numFmtId="0" fontId="12" fillId="0" borderId="17" xfId="60" applyFont="1" applyFill="1" applyBorder="1" applyAlignment="1">
      <alignment horizontal="center" vertical="top" wrapText="1"/>
      <protection/>
    </xf>
    <xf numFmtId="171" fontId="12" fillId="0" borderId="17" xfId="69" applyFont="1" applyFill="1" applyBorder="1" applyAlignment="1">
      <alignment horizontal="right" vertical="top"/>
    </xf>
    <xf numFmtId="171" fontId="12" fillId="0" borderId="18" xfId="69" applyFont="1" applyFill="1" applyBorder="1" applyAlignment="1">
      <alignment horizontal="right" vertical="top"/>
    </xf>
    <xf numFmtId="171" fontId="12" fillId="0" borderId="6" xfId="69" applyFont="1" applyFill="1" applyBorder="1" applyAlignment="1">
      <alignment horizontal="left" vertical="top" wrapText="1"/>
    </xf>
    <xf numFmtId="171" fontId="12" fillId="0" borderId="29" xfId="69" applyFont="1" applyFill="1" applyBorder="1" applyAlignment="1">
      <alignment horizontal="left" vertical="top" wrapText="1"/>
    </xf>
    <xf numFmtId="171" fontId="12" fillId="0" borderId="31" xfId="69" applyFont="1" applyFill="1" applyBorder="1" applyAlignment="1">
      <alignment horizontal="right" vertical="top"/>
    </xf>
    <xf numFmtId="171" fontId="12" fillId="0" borderId="32" xfId="69" applyFont="1" applyFill="1" applyBorder="1" applyAlignment="1">
      <alignment horizontal="right" vertical="top"/>
    </xf>
    <xf numFmtId="0" fontId="1" fillId="0" borderId="6" xfId="0" applyFont="1" applyBorder="1" applyAlignment="1">
      <alignment vertical="top"/>
    </xf>
    <xf numFmtId="0" fontId="1" fillId="0" borderId="6" xfId="0" applyFont="1" applyFill="1" applyBorder="1" applyAlignment="1">
      <alignment vertical="top"/>
    </xf>
    <xf numFmtId="171" fontId="1" fillId="0" borderId="6" xfId="69" applyFont="1" applyFill="1" applyBorder="1" applyAlignment="1">
      <alignment vertical="top"/>
    </xf>
    <xf numFmtId="0" fontId="1" fillId="0" borderId="33" xfId="0" applyFont="1" applyBorder="1" applyAlignment="1">
      <alignment horizontal="center" vertical="center" wrapText="1"/>
    </xf>
    <xf numFmtId="0" fontId="1" fillId="0" borderId="27" xfId="0" applyFont="1" applyBorder="1" applyAlignment="1">
      <alignment vertical="top"/>
    </xf>
    <xf numFmtId="0" fontId="1" fillId="0" borderId="34" xfId="0" applyFont="1" applyBorder="1" applyAlignment="1">
      <alignment vertical="top"/>
    </xf>
    <xf numFmtId="0" fontId="1" fillId="0" borderId="12" xfId="0" applyFont="1" applyBorder="1" applyAlignment="1">
      <alignment vertical="top"/>
    </xf>
    <xf numFmtId="0" fontId="1" fillId="0" borderId="12" xfId="0" applyFont="1" applyFill="1" applyBorder="1" applyAlignment="1">
      <alignment vertical="top"/>
    </xf>
    <xf numFmtId="171" fontId="1" fillId="0" borderId="12" xfId="69" applyFont="1" applyFill="1" applyBorder="1" applyAlignment="1">
      <alignment vertical="top"/>
    </xf>
    <xf numFmtId="0" fontId="12" fillId="0" borderId="6" xfId="60" applyFont="1" applyFill="1" applyBorder="1" applyAlignment="1">
      <alignment horizontal="center" vertical="center" wrapText="1"/>
      <protection/>
    </xf>
    <xf numFmtId="0" fontId="12" fillId="0" borderId="12" xfId="60" applyFont="1" applyFill="1" applyBorder="1" applyAlignment="1">
      <alignment horizontal="center" vertical="center" wrapText="1"/>
      <protection/>
    </xf>
    <xf numFmtId="0" fontId="13" fillId="0" borderId="6" xfId="60" applyFont="1" applyFill="1" applyBorder="1" applyAlignment="1">
      <alignment horizontal="left" vertical="top" wrapText="1"/>
      <protection/>
    </xf>
    <xf numFmtId="4" fontId="1" fillId="0" borderId="6" xfId="0" applyNumberFormat="1" applyFont="1" applyFill="1" applyBorder="1" applyAlignment="1">
      <alignment horizontal="center" vertical="top"/>
    </xf>
    <xf numFmtId="4" fontId="1" fillId="0" borderId="6" xfId="0" applyNumberFormat="1" applyFont="1" applyFill="1" applyBorder="1" applyAlignment="1">
      <alignment horizontal="center" vertical="top" wrapText="1"/>
    </xf>
    <xf numFmtId="4" fontId="1" fillId="0" borderId="12" xfId="0" applyNumberFormat="1" applyFont="1" applyFill="1" applyBorder="1" applyAlignment="1">
      <alignment horizontal="center" vertical="top"/>
    </xf>
    <xf numFmtId="171" fontId="1" fillId="0" borderId="35" xfId="69" applyFont="1" applyFill="1" applyBorder="1" applyAlignment="1">
      <alignment horizontal="right" vertical="top"/>
    </xf>
    <xf numFmtId="4" fontId="1" fillId="0" borderId="6"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6" xfId="0" applyFont="1" applyFill="1" applyBorder="1" applyAlignment="1">
      <alignment/>
    </xf>
    <xf numFmtId="0" fontId="1" fillId="0" borderId="0" xfId="0" applyFont="1" applyFill="1" applyBorder="1" applyAlignment="1">
      <alignment/>
    </xf>
    <xf numFmtId="0" fontId="1" fillId="0" borderId="37" xfId="0" applyFont="1" applyFill="1" applyBorder="1" applyAlignment="1">
      <alignment/>
    </xf>
    <xf numFmtId="0" fontId="1" fillId="0" borderId="36" xfId="0" applyFont="1" applyBorder="1" applyAlignment="1">
      <alignment/>
    </xf>
    <xf numFmtId="0" fontId="1" fillId="0" borderId="0" xfId="0" applyFont="1" applyBorder="1" applyAlignment="1">
      <alignment/>
    </xf>
    <xf numFmtId="0" fontId="1" fillId="0" borderId="37" xfId="0" applyFont="1" applyBorder="1" applyAlignment="1">
      <alignment/>
    </xf>
    <xf numFmtId="0" fontId="1" fillId="0" borderId="36" xfId="0" applyFont="1" applyFill="1" applyBorder="1" applyAlignment="1">
      <alignment wrapText="1"/>
    </xf>
    <xf numFmtId="0" fontId="1" fillId="0" borderId="0" xfId="0" applyFont="1" applyFill="1" applyBorder="1" applyAlignment="1">
      <alignment wrapText="1"/>
    </xf>
    <xf numFmtId="0" fontId="1" fillId="0" borderId="37" xfId="0" applyFont="1" applyFill="1" applyBorder="1" applyAlignment="1">
      <alignment wrapText="1"/>
    </xf>
    <xf numFmtId="0" fontId="1" fillId="0" borderId="27" xfId="0" applyFont="1" applyFill="1" applyBorder="1" applyAlignment="1">
      <alignment horizontal="center" vertical="top"/>
    </xf>
    <xf numFmtId="0" fontId="1" fillId="0" borderId="34" xfId="0" applyFont="1" applyFill="1" applyBorder="1" applyAlignment="1">
      <alignment horizontal="center" vertical="top"/>
    </xf>
    <xf numFmtId="4" fontId="1" fillId="0" borderId="12" xfId="0" applyNumberFormat="1" applyFont="1" applyFill="1" applyBorder="1" applyAlignment="1">
      <alignment horizontal="center" vertical="center" wrapText="1"/>
    </xf>
    <xf numFmtId="0" fontId="1" fillId="0" borderId="6" xfId="0" applyFont="1" applyFill="1" applyBorder="1" applyAlignment="1">
      <alignment vertical="center" wrapText="1"/>
    </xf>
    <xf numFmtId="171" fontId="1" fillId="0" borderId="6" xfId="69" applyFont="1" applyBorder="1" applyAlignment="1">
      <alignment horizontal="center" vertical="top"/>
    </xf>
    <xf numFmtId="171" fontId="1" fillId="0" borderId="12" xfId="69" applyFont="1" applyBorder="1" applyAlignment="1">
      <alignment horizontal="center" vertical="top"/>
    </xf>
    <xf numFmtId="171" fontId="1" fillId="0" borderId="38" xfId="69" applyFont="1" applyFill="1" applyBorder="1" applyAlignment="1">
      <alignment horizontal="right" vertical="top"/>
    </xf>
    <xf numFmtId="0" fontId="1" fillId="0" borderId="27" xfId="0" applyFont="1" applyBorder="1" applyAlignment="1">
      <alignment horizontal="center" vertical="top"/>
    </xf>
    <xf numFmtId="0" fontId="1" fillId="0" borderId="34" xfId="0" applyFont="1" applyBorder="1" applyAlignment="1">
      <alignment horizontal="center" vertical="top"/>
    </xf>
    <xf numFmtId="4" fontId="1" fillId="0" borderId="12" xfId="0" applyNumberFormat="1" applyFont="1" applyFill="1" applyBorder="1" applyAlignment="1">
      <alignment horizontal="center" vertical="top" wrapText="1"/>
    </xf>
    <xf numFmtId="0" fontId="1" fillId="0" borderId="0" xfId="0" applyFont="1" applyFill="1" applyAlignment="1">
      <alignment/>
    </xf>
    <xf numFmtId="171" fontId="12" fillId="0" borderId="6" xfId="69" applyFont="1" applyFill="1" applyBorder="1" applyAlignment="1">
      <alignment horizontal="center" vertical="center" wrapText="1"/>
    </xf>
    <xf numFmtId="171" fontId="12" fillId="0" borderId="29" xfId="69" applyFont="1" applyFill="1" applyBorder="1" applyAlignment="1">
      <alignment horizontal="center" vertical="center" wrapText="1"/>
    </xf>
    <xf numFmtId="0" fontId="12" fillId="0" borderId="22" xfId="60" applyFont="1" applyFill="1" applyBorder="1" applyAlignment="1">
      <alignment horizontal="center" vertical="top" wrapText="1"/>
      <protection/>
    </xf>
    <xf numFmtId="0" fontId="12" fillId="0" borderId="23" xfId="60" applyFont="1" applyFill="1" applyBorder="1" applyAlignment="1">
      <alignment horizontal="left" vertical="top" wrapText="1"/>
      <protection/>
    </xf>
    <xf numFmtId="0" fontId="12" fillId="0" borderId="23" xfId="60" applyFont="1" applyFill="1" applyBorder="1" applyAlignment="1">
      <alignment horizontal="center" vertical="top" wrapText="1"/>
      <protection/>
    </xf>
    <xf numFmtId="171" fontId="0" fillId="0" borderId="6" xfId="69" applyFont="1" applyFill="1" applyBorder="1" applyAlignment="1">
      <alignment horizontal="right" vertical="top"/>
    </xf>
    <xf numFmtId="10" fontId="1" fillId="0" borderId="6" xfId="69" applyNumberFormat="1" applyFont="1" applyFill="1" applyBorder="1" applyAlignment="1">
      <alignment horizontal="right" vertical="top" wrapText="1"/>
    </xf>
    <xf numFmtId="10" fontId="1" fillId="0" borderId="6" xfId="69" applyNumberFormat="1" applyFont="1" applyFill="1" applyBorder="1" applyAlignment="1">
      <alignment horizontal="right" vertical="top"/>
    </xf>
    <xf numFmtId="10" fontId="1" fillId="0" borderId="12" xfId="69" applyNumberFormat="1" applyFont="1" applyFill="1" applyBorder="1" applyAlignment="1">
      <alignment horizontal="right" vertical="top"/>
    </xf>
    <xf numFmtId="171" fontId="1" fillId="35" borderId="6" xfId="69" applyFont="1" applyFill="1" applyBorder="1" applyAlignment="1">
      <alignment horizontal="right" vertical="top"/>
    </xf>
    <xf numFmtId="0" fontId="1" fillId="0" borderId="36"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0" borderId="37" xfId="0" applyFont="1" applyFill="1" applyBorder="1" applyAlignment="1">
      <alignment horizontal="center" vertical="top" wrapText="1"/>
    </xf>
    <xf numFmtId="171" fontId="12" fillId="0" borderId="23" xfId="69" applyFont="1" applyFill="1" applyBorder="1" applyAlignment="1">
      <alignment horizontal="center" vertical="top"/>
    </xf>
    <xf numFmtId="171" fontId="12" fillId="0" borderId="24" xfId="69" applyFont="1" applyFill="1" applyBorder="1" applyAlignment="1">
      <alignment horizontal="center" vertical="top"/>
    </xf>
    <xf numFmtId="171" fontId="12" fillId="0" borderId="6" xfId="69" applyFont="1" applyBorder="1" applyAlignment="1">
      <alignment horizontal="center" vertical="top"/>
    </xf>
    <xf numFmtId="171" fontId="12" fillId="0" borderId="12" xfId="69" applyFont="1" applyBorder="1" applyAlignment="1">
      <alignment horizontal="center" vertical="top"/>
    </xf>
    <xf numFmtId="4" fontId="1" fillId="0" borderId="6" xfId="0" applyNumberFormat="1" applyFont="1" applyFill="1" applyBorder="1" applyAlignment="1">
      <alignment horizontal="left" vertical="top" wrapText="1"/>
    </xf>
    <xf numFmtId="0" fontId="11" fillId="0" borderId="39" xfId="0" applyFont="1" applyBorder="1" applyAlignment="1">
      <alignment horizontal="left" vertical="center" wrapText="1"/>
    </xf>
    <xf numFmtId="171" fontId="1" fillId="35" borderId="6" xfId="69" applyFont="1" applyFill="1" applyBorder="1" applyAlignment="1">
      <alignment horizontal="center" vertical="center" wrapText="1"/>
    </xf>
    <xf numFmtId="171" fontId="1" fillId="35" borderId="12" xfId="69" applyFont="1" applyFill="1" applyBorder="1" applyAlignment="1">
      <alignment horizontal="center" vertical="center" wrapText="1"/>
    </xf>
    <xf numFmtId="10" fontId="1" fillId="35" borderId="6" xfId="69" applyNumberFormat="1" applyFont="1" applyFill="1" applyBorder="1" applyAlignment="1">
      <alignment horizontal="center" vertical="center" wrapText="1"/>
    </xf>
    <xf numFmtId="10" fontId="1" fillId="35" borderId="6" xfId="0" applyNumberFormat="1" applyFont="1" applyFill="1" applyBorder="1" applyAlignment="1">
      <alignment horizontal="center" vertical="center" wrapText="1"/>
    </xf>
    <xf numFmtId="10" fontId="1" fillId="35" borderId="12" xfId="69" applyNumberFormat="1" applyFont="1" applyFill="1" applyBorder="1" applyAlignment="1">
      <alignment horizontal="center" vertical="center" wrapText="1"/>
    </xf>
    <xf numFmtId="0" fontId="1" fillId="35" borderId="6" xfId="0" applyFont="1" applyFill="1" applyBorder="1" applyAlignment="1">
      <alignment horizontal="center" vertical="center" wrapText="1"/>
    </xf>
    <xf numFmtId="0" fontId="1" fillId="35" borderId="12" xfId="0" applyFont="1" applyFill="1" applyBorder="1" applyAlignment="1">
      <alignment horizontal="center" vertical="center" wrapText="1"/>
    </xf>
    <xf numFmtId="4" fontId="15" fillId="0" borderId="6" xfId="75" applyFont="1" applyFill="1" applyBorder="1" applyAlignment="1">
      <alignment horizontal="right" vertical="center"/>
      <protection/>
    </xf>
    <xf numFmtId="171" fontId="1" fillId="0" borderId="12" xfId="69"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35" borderId="18" xfId="0" applyFont="1" applyFill="1" applyBorder="1" applyAlignment="1">
      <alignment horizontal="center" vertical="center" wrapText="1"/>
    </xf>
    <xf numFmtId="171" fontId="1" fillId="35" borderId="17" xfId="69" applyFont="1" applyFill="1" applyBorder="1" applyAlignment="1">
      <alignment horizontal="center" vertical="center" wrapText="1"/>
    </xf>
    <xf numFmtId="171" fontId="1" fillId="35" borderId="18" xfId="69" applyFont="1" applyFill="1" applyBorder="1" applyAlignment="1">
      <alignment horizontal="center" vertical="center" wrapText="1"/>
    </xf>
    <xf numFmtId="171" fontId="1" fillId="35" borderId="6" xfId="69" applyFont="1" applyFill="1" applyBorder="1" applyAlignment="1">
      <alignment horizontal="right" vertical="center" wrapText="1"/>
    </xf>
    <xf numFmtId="171" fontId="1" fillId="35" borderId="12" xfId="69" applyFont="1" applyFill="1" applyBorder="1" applyAlignment="1">
      <alignment horizontal="right" vertical="center" wrapText="1"/>
    </xf>
    <xf numFmtId="171" fontId="70" fillId="35" borderId="6" xfId="69" applyFont="1" applyFill="1" applyBorder="1" applyAlignment="1">
      <alignment horizontal="center" vertical="center" wrapText="1"/>
    </xf>
    <xf numFmtId="10" fontId="1" fillId="35" borderId="6" xfId="69" applyNumberFormat="1" applyFont="1" applyFill="1" applyBorder="1" applyAlignment="1">
      <alignment horizontal="right" vertical="center" wrapText="1"/>
    </xf>
    <xf numFmtId="10" fontId="1" fillId="35" borderId="6" xfId="0" applyNumberFormat="1" applyFont="1" applyFill="1" applyBorder="1" applyAlignment="1">
      <alignment horizontal="right" vertical="center" wrapText="1"/>
    </xf>
    <xf numFmtId="10" fontId="1" fillId="35" borderId="12" xfId="69" applyNumberFormat="1" applyFont="1" applyFill="1" applyBorder="1" applyAlignment="1">
      <alignment horizontal="right" vertical="center" wrapText="1"/>
    </xf>
    <xf numFmtId="0" fontId="1" fillId="0" borderId="6" xfId="0" applyFont="1" applyBorder="1" applyAlignment="1">
      <alignment horizontal="right" vertical="top"/>
    </xf>
    <xf numFmtId="0" fontId="1" fillId="0" borderId="12" xfId="0" applyFont="1" applyBorder="1" applyAlignment="1">
      <alignment horizontal="right" vertical="top"/>
    </xf>
    <xf numFmtId="4" fontId="1" fillId="35" borderId="6" xfId="69" applyNumberFormat="1" applyFont="1" applyFill="1" applyBorder="1" applyAlignment="1">
      <alignment horizontal="right" vertical="center"/>
    </xf>
    <xf numFmtId="4" fontId="1" fillId="35" borderId="12" xfId="69" applyNumberFormat="1" applyFont="1" applyFill="1" applyBorder="1" applyAlignment="1">
      <alignment horizontal="right" vertical="center"/>
    </xf>
    <xf numFmtId="4" fontId="1" fillId="35" borderId="6" xfId="0" applyNumberFormat="1" applyFont="1" applyFill="1" applyBorder="1" applyAlignment="1">
      <alignment horizontal="right" vertical="center"/>
    </xf>
    <xf numFmtId="4" fontId="1" fillId="35" borderId="12" xfId="0" applyNumberFormat="1" applyFont="1" applyFill="1" applyBorder="1" applyAlignment="1">
      <alignment horizontal="right" vertical="center"/>
    </xf>
    <xf numFmtId="4" fontId="1" fillId="35" borderId="6" xfId="69" applyNumberFormat="1" applyFont="1" applyFill="1" applyBorder="1" applyAlignment="1">
      <alignment horizontal="right" vertical="center" wrapText="1"/>
    </xf>
    <xf numFmtId="4" fontId="1" fillId="35" borderId="12" xfId="69" applyNumberFormat="1" applyFont="1" applyFill="1" applyBorder="1" applyAlignment="1">
      <alignment horizontal="right" vertical="center" wrapText="1"/>
    </xf>
    <xf numFmtId="4" fontId="1" fillId="35" borderId="17" xfId="69" applyNumberFormat="1" applyFont="1" applyFill="1" applyBorder="1" applyAlignment="1">
      <alignment horizontal="right" vertical="center"/>
    </xf>
    <xf numFmtId="4" fontId="1" fillId="35" borderId="18" xfId="69" applyNumberFormat="1" applyFont="1" applyFill="1" applyBorder="1" applyAlignment="1">
      <alignment horizontal="right" vertical="center"/>
    </xf>
    <xf numFmtId="0" fontId="13" fillId="0" borderId="23" xfId="60" applyFont="1" applyFill="1" applyBorder="1" applyAlignment="1">
      <alignment horizontal="left" vertical="top" wrapText="1"/>
      <protection/>
    </xf>
    <xf numFmtId="0" fontId="12" fillId="0" borderId="23" xfId="60" applyFont="1" applyFill="1" applyBorder="1" applyAlignment="1">
      <alignment horizontal="center" vertical="top"/>
      <protection/>
    </xf>
    <xf numFmtId="0" fontId="12" fillId="0" borderId="24" xfId="60" applyFont="1" applyFill="1" applyBorder="1" applyAlignment="1">
      <alignment horizontal="center" vertical="top"/>
      <protection/>
    </xf>
    <xf numFmtId="0" fontId="11" fillId="0" borderId="0" xfId="0" applyFont="1" applyBorder="1" applyAlignment="1">
      <alignment horizontal="left" vertical="top" wrapText="1"/>
    </xf>
    <xf numFmtId="171" fontId="1" fillId="0" borderId="17" xfId="69" applyFont="1" applyFill="1" applyBorder="1" applyAlignment="1">
      <alignment horizontal="right"/>
    </xf>
    <xf numFmtId="171" fontId="1" fillId="0" borderId="18" xfId="69" applyFont="1" applyFill="1" applyBorder="1" applyAlignment="1">
      <alignment horizontal="right"/>
    </xf>
    <xf numFmtId="2" fontId="1" fillId="0" borderId="6" xfId="0" applyNumberFormat="1" applyFont="1" applyFill="1" applyBorder="1" applyAlignment="1">
      <alignment horizontal="right"/>
    </xf>
    <xf numFmtId="2" fontId="1" fillId="0" borderId="12" xfId="0" applyNumberFormat="1" applyFont="1" applyFill="1" applyBorder="1" applyAlignment="1">
      <alignment horizontal="right"/>
    </xf>
    <xf numFmtId="0" fontId="12" fillId="35" borderId="11" xfId="60" applyFont="1" applyFill="1" applyBorder="1" applyAlignment="1">
      <alignment horizontal="center" vertical="top" wrapText="1"/>
      <protection/>
    </xf>
    <xf numFmtId="0" fontId="12" fillId="35" borderId="6" xfId="60" applyFont="1" applyFill="1" applyBorder="1" applyAlignment="1">
      <alignment horizontal="left" vertical="top" wrapText="1"/>
      <protection/>
    </xf>
    <xf numFmtId="0" fontId="12" fillId="35" borderId="6" xfId="60" applyFont="1" applyFill="1" applyBorder="1" applyAlignment="1">
      <alignment horizontal="center" vertical="center" wrapText="1"/>
      <protection/>
    </xf>
    <xf numFmtId="171" fontId="12" fillId="35" borderId="6" xfId="69" applyFont="1" applyFill="1" applyBorder="1" applyAlignment="1">
      <alignment horizontal="right" vertical="top"/>
    </xf>
    <xf numFmtId="171" fontId="12" fillId="35" borderId="12" xfId="69" applyFont="1" applyFill="1" applyBorder="1" applyAlignment="1">
      <alignment horizontal="right" vertical="top"/>
    </xf>
    <xf numFmtId="0" fontId="13" fillId="35" borderId="6" xfId="60" applyFont="1" applyFill="1" applyBorder="1" applyAlignment="1">
      <alignment horizontal="left" vertical="top" wrapText="1"/>
      <protection/>
    </xf>
    <xf numFmtId="0" fontId="12" fillId="35" borderId="28" xfId="60" applyFont="1" applyFill="1" applyBorder="1" applyAlignment="1">
      <alignment horizontal="center" vertical="top" wrapText="1"/>
      <protection/>
    </xf>
    <xf numFmtId="0" fontId="12" fillId="35" borderId="29" xfId="60" applyFont="1" applyFill="1" applyBorder="1" applyAlignment="1">
      <alignment horizontal="left" vertical="top" wrapText="1"/>
      <protection/>
    </xf>
    <xf numFmtId="0" fontId="12" fillId="35" borderId="29" xfId="60" applyFont="1" applyFill="1" applyBorder="1" applyAlignment="1">
      <alignment horizontal="center" vertical="center" wrapText="1"/>
      <protection/>
    </xf>
    <xf numFmtId="171" fontId="12" fillId="35" borderId="29" xfId="69" applyFont="1" applyFill="1" applyBorder="1" applyAlignment="1">
      <alignment horizontal="right" vertical="top"/>
    </xf>
    <xf numFmtId="171" fontId="12" fillId="35" borderId="30" xfId="69" applyFont="1" applyFill="1" applyBorder="1" applyAlignment="1">
      <alignment horizontal="right" vertical="top"/>
    </xf>
    <xf numFmtId="171" fontId="12" fillId="35" borderId="6" xfId="69" applyFont="1" applyFill="1" applyBorder="1" applyAlignment="1">
      <alignment horizontal="center" vertical="top"/>
    </xf>
    <xf numFmtId="171" fontId="12" fillId="35" borderId="29" xfId="69" applyFont="1" applyFill="1" applyBorder="1" applyAlignment="1">
      <alignment horizontal="center" vertical="top"/>
    </xf>
    <xf numFmtId="171" fontId="12" fillId="35" borderId="23" xfId="69" applyFont="1" applyFill="1" applyBorder="1" applyAlignment="1">
      <alignment horizontal="right" vertical="top"/>
    </xf>
    <xf numFmtId="0" fontId="13" fillId="35" borderId="29" xfId="60" applyFont="1" applyFill="1" applyBorder="1" applyAlignment="1">
      <alignment horizontal="left" vertical="top" wrapText="1"/>
      <protection/>
    </xf>
    <xf numFmtId="0" fontId="12" fillId="35" borderId="6" xfId="60" applyFont="1" applyFill="1" applyBorder="1" applyAlignment="1">
      <alignment horizontal="center" vertical="top" wrapText="1"/>
      <protection/>
    </xf>
    <xf numFmtId="171" fontId="1" fillId="0" borderId="27" xfId="69" applyFont="1" applyFill="1" applyBorder="1" applyAlignment="1">
      <alignment horizontal="right" vertical="top"/>
    </xf>
    <xf numFmtId="171" fontId="1" fillId="0" borderId="34" xfId="69" applyFont="1" applyFill="1" applyBorder="1" applyAlignment="1">
      <alignment horizontal="right" vertical="top"/>
    </xf>
    <xf numFmtId="4" fontId="12" fillId="0" borderId="6" xfId="60" applyNumberFormat="1" applyFont="1" applyFill="1" applyBorder="1" applyAlignment="1">
      <alignment horizontal="right" vertical="center"/>
      <protection/>
    </xf>
    <xf numFmtId="4" fontId="12" fillId="0" borderId="31" xfId="69" applyNumberFormat="1" applyFont="1" applyFill="1" applyBorder="1" applyAlignment="1">
      <alignment horizontal="right" vertical="center"/>
    </xf>
    <xf numFmtId="0" fontId="13" fillId="0" borderId="17" xfId="60" applyFont="1" applyFill="1" applyBorder="1" applyAlignment="1">
      <alignment horizontal="left" vertical="top" wrapText="1"/>
      <protection/>
    </xf>
    <xf numFmtId="0" fontId="12" fillId="0" borderId="17" xfId="60" applyFont="1" applyFill="1" applyBorder="1" applyAlignment="1">
      <alignment horizontal="center" vertical="center" wrapText="1"/>
      <protection/>
    </xf>
    <xf numFmtId="171" fontId="12" fillId="35" borderId="17" xfId="69" applyFont="1" applyFill="1" applyBorder="1" applyAlignment="1">
      <alignment horizontal="right" vertical="top"/>
    </xf>
    <xf numFmtId="0" fontId="12" fillId="0" borderId="6" xfId="60" applyFont="1" applyFill="1" applyBorder="1" applyAlignment="1">
      <alignment horizontal="right" vertical="top"/>
      <protection/>
    </xf>
    <xf numFmtId="4" fontId="12" fillId="0" borderId="6" xfId="60" applyNumberFormat="1" applyFont="1" applyFill="1" applyBorder="1" applyAlignment="1">
      <alignment horizontal="right" vertical="top"/>
      <protection/>
    </xf>
    <xf numFmtId="4" fontId="12" fillId="0" borderId="6" xfId="69" applyNumberFormat="1" applyFont="1" applyFill="1" applyBorder="1" applyAlignment="1">
      <alignment horizontal="right" vertical="top"/>
    </xf>
    <xf numFmtId="171" fontId="71" fillId="35" borderId="6" xfId="69" applyFont="1" applyFill="1" applyBorder="1" applyAlignment="1">
      <alignment horizontal="center" vertical="center" wrapText="1"/>
    </xf>
    <xf numFmtId="171" fontId="72" fillId="35" borderId="6" xfId="69" applyFont="1" applyFill="1" applyBorder="1" applyAlignment="1">
      <alignment horizontal="center" vertical="center" wrapText="1"/>
    </xf>
    <xf numFmtId="182" fontId="1" fillId="35" borderId="6" xfId="69" applyNumberFormat="1" applyFont="1" applyFill="1" applyBorder="1" applyAlignment="1">
      <alignment horizontal="right" vertical="center"/>
    </xf>
    <xf numFmtId="171" fontId="70" fillId="35" borderId="6" xfId="69" applyFont="1" applyFill="1" applyBorder="1" applyAlignment="1">
      <alignment horizontal="right" vertical="center" wrapText="1"/>
    </xf>
    <xf numFmtId="182" fontId="71" fillId="35" borderId="6" xfId="69" applyNumberFormat="1" applyFont="1" applyFill="1" applyBorder="1" applyAlignment="1">
      <alignment horizontal="right" vertical="center"/>
    </xf>
    <xf numFmtId="171" fontId="1" fillId="0" borderId="27" xfId="69" applyFont="1" applyFill="1" applyBorder="1" applyAlignment="1">
      <alignment horizontal="center" vertical="top"/>
    </xf>
    <xf numFmtId="171" fontId="1" fillId="0" borderId="34" xfId="69" applyFont="1" applyFill="1" applyBorder="1" applyAlignment="1">
      <alignment horizontal="center" vertical="top"/>
    </xf>
    <xf numFmtId="171" fontId="71" fillId="35" borderId="12" xfId="69" applyFont="1" applyFill="1" applyBorder="1" applyAlignment="1">
      <alignment horizontal="center" vertical="center" wrapText="1"/>
    </xf>
    <xf numFmtId="0" fontId="71" fillId="0" borderId="0" xfId="56" applyFont="1">
      <alignment/>
      <protection/>
    </xf>
    <xf numFmtId="0" fontId="73" fillId="0" borderId="6" xfId="56" applyFont="1" applyBorder="1" applyAlignment="1">
      <alignment horizontal="center" vertical="center" wrapText="1"/>
      <protection/>
    </xf>
    <xf numFmtId="0" fontId="71" fillId="0" borderId="0" xfId="56" applyFont="1" applyAlignment="1">
      <alignment vertical="center" wrapText="1"/>
      <protection/>
    </xf>
    <xf numFmtId="0" fontId="71" fillId="0" borderId="6" xfId="56" applyFont="1" applyBorder="1" applyAlignment="1">
      <alignment horizontal="center" vertical="center" wrapText="1"/>
      <protection/>
    </xf>
    <xf numFmtId="0" fontId="73" fillId="0" borderId="6" xfId="56" applyFont="1" applyBorder="1" applyAlignment="1">
      <alignment horizontal="center"/>
      <protection/>
    </xf>
    <xf numFmtId="0" fontId="71" fillId="0" borderId="6" xfId="56" applyFont="1" applyBorder="1" applyAlignment="1">
      <alignment horizontal="center"/>
      <protection/>
    </xf>
    <xf numFmtId="2" fontId="71" fillId="0" borderId="6" xfId="56" applyNumberFormat="1" applyFont="1" applyBorder="1" applyAlignment="1">
      <alignment vertical="center" wrapText="1"/>
      <protection/>
    </xf>
    <xf numFmtId="4" fontId="71" fillId="0" borderId="6" xfId="56" applyNumberFormat="1" applyFont="1" applyBorder="1" applyAlignment="1">
      <alignment horizontal="left"/>
      <protection/>
    </xf>
    <xf numFmtId="0" fontId="71" fillId="0" borderId="6" xfId="56" applyFont="1" applyBorder="1" applyAlignment="1">
      <alignment horizontal="center" vertical="center"/>
      <protection/>
    </xf>
    <xf numFmtId="0" fontId="71" fillId="0" borderId="6" xfId="56" applyFont="1" applyBorder="1" applyAlignment="1">
      <alignment vertical="center" wrapText="1"/>
      <protection/>
    </xf>
    <xf numFmtId="4" fontId="71" fillId="0" borderId="0" xfId="56" applyNumberFormat="1" applyFont="1">
      <alignment/>
      <protection/>
    </xf>
    <xf numFmtId="0" fontId="71" fillId="0" borderId="6" xfId="56" applyFont="1" applyBorder="1">
      <alignment/>
      <protection/>
    </xf>
    <xf numFmtId="0" fontId="71" fillId="0" borderId="6" xfId="56" applyFont="1" applyBorder="1" applyAlignment="1">
      <alignment horizontal="left"/>
      <protection/>
    </xf>
    <xf numFmtId="0" fontId="1" fillId="0" borderId="0" xfId="56" applyFont="1">
      <alignment/>
      <protection/>
    </xf>
    <xf numFmtId="171" fontId="71" fillId="0" borderId="6" xfId="69" applyFont="1" applyFill="1" applyBorder="1" applyAlignment="1">
      <alignment horizontal="right"/>
    </xf>
    <xf numFmtId="0" fontId="71" fillId="0" borderId="0" xfId="56" applyFont="1" applyFill="1">
      <alignment/>
      <protection/>
    </xf>
    <xf numFmtId="0" fontId="1" fillId="0" borderId="0" xfId="56" applyFont="1" applyFill="1">
      <alignment/>
      <protection/>
    </xf>
    <xf numFmtId="0" fontId="71" fillId="0" borderId="6" xfId="56" applyFont="1" applyFill="1" applyBorder="1" applyAlignment="1">
      <alignment horizontal="center" vertical="center"/>
      <protection/>
    </xf>
    <xf numFmtId="4" fontId="71" fillId="0" borderId="6" xfId="56" applyNumberFormat="1" applyFont="1" applyFill="1" applyBorder="1" applyAlignment="1">
      <alignment horizontal="center" vertical="center" wrapText="1"/>
      <protection/>
    </xf>
    <xf numFmtId="0" fontId="71" fillId="0" borderId="6" xfId="66" applyNumberFormat="1" applyFont="1" applyFill="1" applyBorder="1" applyAlignment="1">
      <alignment horizontal="center" vertical="center"/>
    </xf>
    <xf numFmtId="177" fontId="71" fillId="0" borderId="6" xfId="56" applyNumberFormat="1" applyFont="1" applyFill="1" applyBorder="1" applyAlignment="1">
      <alignment horizontal="center" vertical="center"/>
      <protection/>
    </xf>
    <xf numFmtId="171" fontId="71" fillId="0" borderId="6" xfId="69" applyFont="1" applyFill="1" applyBorder="1" applyAlignment="1">
      <alignment horizontal="center" vertical="center"/>
    </xf>
    <xf numFmtId="171" fontId="1" fillId="0" borderId="6" xfId="69" applyFont="1" applyBorder="1" applyAlignment="1">
      <alignment horizontal="right"/>
    </xf>
    <xf numFmtId="171" fontId="71" fillId="0" borderId="6" xfId="69" applyFont="1" applyBorder="1" applyAlignment="1">
      <alignment horizontal="right"/>
    </xf>
    <xf numFmtId="9" fontId="71" fillId="0" borderId="6" xfId="66" applyFont="1" applyFill="1" applyBorder="1" applyAlignment="1">
      <alignment horizontal="center" vertical="center"/>
    </xf>
    <xf numFmtId="10" fontId="71" fillId="0" borderId="6" xfId="56" applyNumberFormat="1" applyFont="1" applyFill="1" applyBorder="1" applyAlignment="1">
      <alignment horizontal="center" vertical="center"/>
      <protection/>
    </xf>
    <xf numFmtId="1" fontId="71" fillId="0" borderId="6" xfId="56" applyNumberFormat="1" applyFont="1" applyFill="1" applyBorder="1" applyAlignment="1">
      <alignment horizontal="center" vertical="center"/>
      <protection/>
    </xf>
    <xf numFmtId="0" fontId="16" fillId="0" borderId="0" xfId="0" applyFont="1" applyAlignment="1">
      <alignment/>
    </xf>
    <xf numFmtId="0" fontId="74" fillId="0" borderId="0" xfId="0" applyFont="1" applyAlignment="1">
      <alignment/>
    </xf>
    <xf numFmtId="0" fontId="75" fillId="0" borderId="0" xfId="0" applyFont="1" applyAlignment="1">
      <alignment horizontal="left" wrapText="1"/>
    </xf>
    <xf numFmtId="0" fontId="74" fillId="0" borderId="6" xfId="0" applyFont="1" applyBorder="1" applyAlignment="1">
      <alignment horizontal="center" vertical="center" wrapText="1"/>
    </xf>
    <xf numFmtId="4" fontId="74" fillId="0" borderId="6" xfId="0" applyNumberFormat="1" applyFont="1" applyBorder="1" applyAlignment="1">
      <alignment horizontal="center" vertical="center" wrapText="1"/>
    </xf>
    <xf numFmtId="0" fontId="74" fillId="0" borderId="23" xfId="0" applyFont="1" applyBorder="1" applyAlignment="1">
      <alignment horizontal="center" vertical="center" wrapText="1"/>
    </xf>
    <xf numFmtId="1" fontId="74" fillId="0" borderId="6" xfId="0" applyNumberFormat="1" applyFont="1" applyBorder="1" applyAlignment="1">
      <alignment horizontal="center" vertical="center" wrapText="1"/>
    </xf>
    <xf numFmtId="10" fontId="16" fillId="0" borderId="23" xfId="0" applyNumberFormat="1" applyFont="1" applyBorder="1" applyAlignment="1">
      <alignment horizontal="center" vertical="center" wrapText="1"/>
    </xf>
    <xf numFmtId="184" fontId="74" fillId="0" borderId="6" xfId="69" applyNumberFormat="1" applyFont="1" applyFill="1" applyBorder="1" applyAlignment="1">
      <alignment vertical="center" wrapText="1"/>
    </xf>
    <xf numFmtId="0" fontId="74" fillId="0" borderId="6" xfId="0" applyFont="1" applyFill="1" applyBorder="1" applyAlignment="1">
      <alignment vertical="center" wrapText="1"/>
    </xf>
    <xf numFmtId="4" fontId="74" fillId="0" borderId="6" xfId="0" applyNumberFormat="1" applyFont="1" applyBorder="1" applyAlignment="1">
      <alignment horizontal="center"/>
    </xf>
    <xf numFmtId="2" fontId="74" fillId="0" borderId="6" xfId="0" applyNumberFormat="1" applyFont="1" applyBorder="1" applyAlignment="1">
      <alignment horizontal="center" vertical="center" wrapText="1"/>
    </xf>
    <xf numFmtId="0" fontId="76" fillId="0" borderId="0" xfId="59" applyFont="1">
      <alignment/>
      <protection/>
    </xf>
    <xf numFmtId="0" fontId="18" fillId="0" borderId="0" xfId="59" applyFont="1">
      <alignment/>
      <protection/>
    </xf>
    <xf numFmtId="0" fontId="18" fillId="0" borderId="19" xfId="59" applyFont="1" applyBorder="1" applyAlignment="1">
      <alignment horizontal="center" vertical="center" wrapText="1"/>
      <protection/>
    </xf>
    <xf numFmtId="0" fontId="18" fillId="0" borderId="20" xfId="59" applyFont="1" applyBorder="1" applyAlignment="1">
      <alignment horizontal="center" vertical="center" wrapText="1"/>
      <protection/>
    </xf>
    <xf numFmtId="0" fontId="18" fillId="0" borderId="40" xfId="59" applyFont="1" applyBorder="1" applyAlignment="1">
      <alignment horizontal="center" vertical="center" wrapText="1"/>
      <protection/>
    </xf>
    <xf numFmtId="0" fontId="18" fillId="0" borderId="41" xfId="59" applyFont="1" applyBorder="1" applyAlignment="1">
      <alignment horizontal="center" vertical="center" wrapText="1"/>
      <protection/>
    </xf>
    <xf numFmtId="0" fontId="18" fillId="0" borderId="41" xfId="59" applyFont="1" applyBorder="1" applyAlignment="1">
      <alignment horizontal="center"/>
      <protection/>
    </xf>
    <xf numFmtId="0" fontId="18" fillId="0" borderId="42" xfId="59" applyFont="1" applyBorder="1" applyAlignment="1">
      <alignment horizontal="center"/>
      <protection/>
    </xf>
    <xf numFmtId="0" fontId="18" fillId="0" borderId="23" xfId="59" applyFont="1" applyBorder="1" applyAlignment="1">
      <alignment horizontal="center" vertical="center" wrapText="1"/>
      <protection/>
    </xf>
    <xf numFmtId="0" fontId="18" fillId="0" borderId="23" xfId="59" applyFont="1" applyBorder="1" applyAlignment="1">
      <alignment horizontal="left" vertical="center" wrapText="1"/>
      <protection/>
    </xf>
    <xf numFmtId="0" fontId="18" fillId="0" borderId="23" xfId="59" applyFont="1" applyBorder="1" applyAlignment="1">
      <alignment vertical="center"/>
      <protection/>
    </xf>
    <xf numFmtId="0" fontId="18" fillId="0" borderId="6" xfId="59" applyFont="1" applyBorder="1" applyAlignment="1">
      <alignment horizontal="center" vertical="center" wrapText="1"/>
      <protection/>
    </xf>
    <xf numFmtId="0" fontId="18" fillId="0" borderId="6" xfId="59" applyFont="1" applyBorder="1" applyAlignment="1">
      <alignment horizontal="left" vertical="center" wrapText="1"/>
      <protection/>
    </xf>
    <xf numFmtId="4" fontId="18" fillId="0" borderId="6" xfId="72" applyNumberFormat="1" applyFont="1" applyFill="1" applyBorder="1" applyAlignment="1">
      <alignment vertical="center"/>
    </xf>
    <xf numFmtId="171" fontId="18" fillId="0" borderId="0" xfId="59" applyNumberFormat="1" applyFont="1">
      <alignment/>
      <protection/>
    </xf>
    <xf numFmtId="171" fontId="18" fillId="0" borderId="6" xfId="72" applyFont="1" applyFill="1" applyBorder="1" applyAlignment="1">
      <alignment vertical="center"/>
    </xf>
    <xf numFmtId="0" fontId="18" fillId="0" borderId="6" xfId="59" applyFont="1" applyBorder="1" applyAlignment="1">
      <alignment vertical="center"/>
      <protection/>
    </xf>
    <xf numFmtId="0" fontId="18" fillId="0" borderId="6" xfId="59" applyFont="1" applyFill="1" applyBorder="1" applyAlignment="1">
      <alignment horizontal="center" vertical="center" wrapText="1"/>
      <protection/>
    </xf>
    <xf numFmtId="0" fontId="18" fillId="0" borderId="6" xfId="59" applyFont="1" applyFill="1" applyBorder="1" applyAlignment="1">
      <alignment horizontal="left" vertical="center" wrapText="1"/>
      <protection/>
    </xf>
    <xf numFmtId="171" fontId="18" fillId="35" borderId="6" xfId="72" applyFont="1" applyFill="1" applyBorder="1" applyAlignment="1">
      <alignment vertical="center" wrapText="1"/>
    </xf>
    <xf numFmtId="0" fontId="18" fillId="0" borderId="11" xfId="59" applyFont="1" applyFill="1" applyBorder="1" applyAlignment="1">
      <alignment horizontal="center" vertical="center" wrapText="1"/>
      <protection/>
    </xf>
    <xf numFmtId="4" fontId="18" fillId="0" borderId="6" xfId="59" applyNumberFormat="1" applyFont="1" applyBorder="1" applyAlignment="1">
      <alignment vertical="center"/>
      <protection/>
    </xf>
    <xf numFmtId="4" fontId="18" fillId="0" borderId="38" xfId="59" applyNumberFormat="1" applyFont="1" applyBorder="1" applyAlignment="1">
      <alignment vertical="center"/>
      <protection/>
    </xf>
    <xf numFmtId="0" fontId="18" fillId="0" borderId="38" xfId="59" applyFont="1" applyBorder="1" applyAlignment="1">
      <alignment vertical="center"/>
      <protection/>
    </xf>
    <xf numFmtId="10" fontId="18" fillId="35" borderId="6" xfId="72" applyNumberFormat="1" applyFont="1" applyFill="1" applyBorder="1" applyAlignment="1">
      <alignment vertical="center" wrapText="1"/>
    </xf>
    <xf numFmtId="10" fontId="18" fillId="35" borderId="6" xfId="59" applyNumberFormat="1" applyFont="1" applyFill="1" applyBorder="1" applyAlignment="1">
      <alignment vertical="center" wrapText="1"/>
      <protection/>
    </xf>
    <xf numFmtId="10" fontId="18" fillId="0" borderId="6" xfId="59" applyNumberFormat="1" applyFont="1" applyBorder="1" applyAlignment="1">
      <alignment vertical="center"/>
      <protection/>
    </xf>
    <xf numFmtId="10" fontId="18" fillId="0" borderId="38" xfId="59" applyNumberFormat="1" applyFont="1" applyBorder="1" applyAlignment="1">
      <alignment vertical="center"/>
      <protection/>
    </xf>
    <xf numFmtId="0" fontId="18" fillId="35" borderId="6" xfId="59" applyFont="1" applyFill="1" applyBorder="1" applyAlignment="1">
      <alignment vertical="center" wrapText="1"/>
      <protection/>
    </xf>
    <xf numFmtId="4" fontId="18" fillId="0" borderId="6" xfId="75" applyNumberFormat="1" applyFont="1" applyFill="1" applyBorder="1" applyAlignment="1" applyProtection="1">
      <alignment vertical="center"/>
      <protection/>
    </xf>
    <xf numFmtId="171" fontId="18" fillId="35" borderId="31" xfId="72" applyFont="1" applyFill="1" applyBorder="1" applyAlignment="1">
      <alignment vertical="center" wrapText="1"/>
    </xf>
    <xf numFmtId="0" fontId="21" fillId="0" borderId="6" xfId="59" applyFont="1" applyFill="1" applyBorder="1" applyAlignment="1">
      <alignment horizontal="left" vertical="center" wrapText="1"/>
      <protection/>
    </xf>
    <xf numFmtId="171" fontId="18" fillId="0" borderId="6" xfId="72" applyFont="1" applyFill="1" applyBorder="1" applyAlignment="1">
      <alignment vertical="center" wrapText="1"/>
    </xf>
    <xf numFmtId="0" fontId="18" fillId="35" borderId="31" xfId="59" applyFont="1" applyFill="1" applyBorder="1" applyAlignment="1">
      <alignment vertical="center" wrapText="1"/>
      <protection/>
    </xf>
    <xf numFmtId="0" fontId="18" fillId="0" borderId="16" xfId="59" applyFont="1" applyFill="1" applyBorder="1" applyAlignment="1">
      <alignment horizontal="center" vertical="center" wrapText="1"/>
      <protection/>
    </xf>
    <xf numFmtId="0" fontId="18" fillId="0" borderId="17" xfId="59" applyFont="1" applyFill="1" applyBorder="1" applyAlignment="1">
      <alignment horizontal="left" vertical="center" wrapText="1"/>
      <protection/>
    </xf>
    <xf numFmtId="171" fontId="18" fillId="35" borderId="17" xfId="72" applyFont="1" applyFill="1" applyBorder="1" applyAlignment="1">
      <alignment vertical="center" wrapText="1"/>
    </xf>
    <xf numFmtId="171" fontId="18" fillId="35" borderId="32" xfId="72" applyFont="1" applyFill="1" applyBorder="1" applyAlignment="1">
      <alignment vertical="center" wrapText="1"/>
    </xf>
    <xf numFmtId="0" fontId="76" fillId="0" borderId="0" xfId="59" applyFont="1" applyAlignment="1">
      <alignment vertical="center"/>
      <protection/>
    </xf>
    <xf numFmtId="171" fontId="1" fillId="0" borderId="6" xfId="69" applyFont="1" applyFill="1" applyBorder="1" applyAlignment="1">
      <alignment horizontal="center" vertical="center"/>
    </xf>
    <xf numFmtId="0" fontId="1" fillId="0" borderId="6" xfId="0" applyFont="1" applyFill="1" applyBorder="1" applyAlignment="1">
      <alignment horizontal="right" vertical="center"/>
    </xf>
    <xf numFmtId="0" fontId="1" fillId="0" borderId="12" xfId="0" applyFont="1" applyFill="1" applyBorder="1" applyAlignment="1">
      <alignment horizontal="right" vertical="center"/>
    </xf>
    <xf numFmtId="171" fontId="1" fillId="0" borderId="17" xfId="69" applyFont="1" applyFill="1" applyBorder="1" applyAlignment="1">
      <alignment horizontal="right" vertical="center"/>
    </xf>
    <xf numFmtId="171" fontId="1" fillId="0" borderId="18" xfId="69" applyFont="1" applyFill="1" applyBorder="1" applyAlignment="1">
      <alignment horizontal="right" vertical="center"/>
    </xf>
    <xf numFmtId="171" fontId="12" fillId="0" borderId="6" xfId="73" applyFont="1" applyFill="1" applyBorder="1" applyAlignment="1">
      <alignment horizontal="right" vertical="top"/>
    </xf>
    <xf numFmtId="171" fontId="12" fillId="35" borderId="6" xfId="73" applyFont="1" applyFill="1" applyBorder="1" applyAlignment="1">
      <alignment horizontal="right" vertical="top"/>
    </xf>
    <xf numFmtId="0" fontId="12" fillId="35" borderId="6" xfId="60" applyFont="1" applyFill="1" applyBorder="1" applyAlignment="1">
      <alignment horizontal="center" vertical="top"/>
      <protection/>
    </xf>
    <xf numFmtId="0" fontId="12" fillId="35" borderId="12" xfId="60" applyFont="1" applyFill="1" applyBorder="1" applyAlignment="1">
      <alignment horizontal="center" vertical="top"/>
      <protection/>
    </xf>
    <xf numFmtId="171" fontId="1" fillId="35" borderId="6" xfId="73" applyFont="1" applyFill="1" applyBorder="1" applyAlignment="1">
      <alignment horizontal="center" vertical="center" wrapText="1"/>
    </xf>
    <xf numFmtId="171" fontId="1" fillId="35" borderId="12" xfId="73" applyFont="1" applyFill="1" applyBorder="1" applyAlignment="1">
      <alignment horizontal="center" vertical="center" wrapText="1"/>
    </xf>
    <xf numFmtId="171" fontId="71" fillId="35" borderId="6" xfId="73" applyFont="1" applyFill="1" applyBorder="1" applyAlignment="1">
      <alignment horizontal="center" vertical="center" wrapText="1"/>
    </xf>
    <xf numFmtId="171" fontId="1" fillId="0" borderId="6" xfId="73" applyFont="1" applyFill="1" applyBorder="1" applyAlignment="1">
      <alignment horizontal="right"/>
    </xf>
    <xf numFmtId="171" fontId="1" fillId="0" borderId="12" xfId="73" applyFont="1" applyFill="1" applyBorder="1" applyAlignment="1">
      <alignment horizontal="right"/>
    </xf>
    <xf numFmtId="171" fontId="1" fillId="0" borderId="6" xfId="73" applyFont="1" applyFill="1" applyBorder="1" applyAlignment="1">
      <alignment horizontal="right" vertical="center"/>
    </xf>
    <xf numFmtId="171" fontId="1" fillId="0" borderId="12" xfId="73" applyFont="1" applyFill="1" applyBorder="1" applyAlignment="1">
      <alignment horizontal="right" vertical="center"/>
    </xf>
    <xf numFmtId="171" fontId="0" fillId="0" borderId="6" xfId="73" applyFont="1" applyFill="1" applyBorder="1" applyAlignment="1">
      <alignment horizontal="right" vertical="top"/>
    </xf>
    <xf numFmtId="171" fontId="1" fillId="0" borderId="6" xfId="73" applyFont="1" applyFill="1" applyBorder="1" applyAlignment="1">
      <alignment horizontal="right" vertical="top"/>
    </xf>
    <xf numFmtId="171" fontId="1" fillId="0" borderId="12" xfId="73" applyFont="1" applyFill="1" applyBorder="1" applyAlignment="1">
      <alignment horizontal="right" vertical="top"/>
    </xf>
    <xf numFmtId="10" fontId="1" fillId="0" borderId="6" xfId="73" applyNumberFormat="1" applyFont="1" applyFill="1" applyBorder="1" applyAlignment="1">
      <alignment horizontal="right" vertical="top" wrapText="1"/>
    </xf>
    <xf numFmtId="10" fontId="1" fillId="0" borderId="6" xfId="73" applyNumberFormat="1" applyFont="1" applyFill="1" applyBorder="1" applyAlignment="1">
      <alignment horizontal="right" vertical="top"/>
    </xf>
    <xf numFmtId="10" fontId="1" fillId="0" borderId="12" xfId="73" applyNumberFormat="1" applyFont="1" applyFill="1" applyBorder="1" applyAlignment="1">
      <alignment horizontal="right" vertical="top"/>
    </xf>
    <xf numFmtId="171" fontId="1" fillId="35" borderId="6" xfId="73" applyFont="1" applyFill="1" applyBorder="1" applyAlignment="1">
      <alignment horizontal="right" vertical="top"/>
    </xf>
    <xf numFmtId="171" fontId="1" fillId="0" borderId="17" xfId="73" applyFont="1" applyFill="1" applyBorder="1" applyAlignment="1">
      <alignment horizontal="right" vertical="top"/>
    </xf>
    <xf numFmtId="171" fontId="1" fillId="0" borderId="18" xfId="73" applyFont="1" applyFill="1" applyBorder="1" applyAlignment="1">
      <alignment horizontal="right" vertical="top"/>
    </xf>
    <xf numFmtId="171" fontId="12" fillId="0" borderId="12" xfId="73" applyFont="1" applyFill="1" applyBorder="1" applyAlignment="1">
      <alignment horizontal="right" vertical="top"/>
    </xf>
    <xf numFmtId="171" fontId="12" fillId="0" borderId="29" xfId="73" applyFont="1" applyFill="1" applyBorder="1" applyAlignment="1">
      <alignment horizontal="right" vertical="top"/>
    </xf>
    <xf numFmtId="171" fontId="12" fillId="0" borderId="30" xfId="73" applyFont="1" applyFill="1" applyBorder="1" applyAlignment="1">
      <alignment horizontal="right" vertical="top"/>
    </xf>
    <xf numFmtId="0" fontId="1" fillId="0" borderId="3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3" xfId="0" applyFont="1" applyBorder="1" applyAlignment="1">
      <alignment horizontal="center" vertical="center" wrapText="1"/>
    </xf>
    <xf numFmtId="171" fontId="1" fillId="0" borderId="6" xfId="72" applyFont="1" applyFill="1" applyBorder="1" applyAlignment="1">
      <alignment horizontal="center" vertical="top"/>
    </xf>
    <xf numFmtId="171" fontId="1" fillId="0" borderId="12" xfId="72" applyFont="1" applyFill="1" applyBorder="1" applyAlignment="1">
      <alignment horizontal="center" vertical="top"/>
    </xf>
    <xf numFmtId="171" fontId="1" fillId="0" borderId="6" xfId="72" applyFont="1" applyFill="1" applyBorder="1" applyAlignment="1">
      <alignment horizontal="right"/>
    </xf>
    <xf numFmtId="171" fontId="1" fillId="0" borderId="12" xfId="72" applyFont="1" applyFill="1" applyBorder="1" applyAlignment="1">
      <alignment horizontal="right"/>
    </xf>
    <xf numFmtId="171" fontId="1" fillId="0" borderId="6" xfId="72" applyFont="1" applyFill="1" applyBorder="1" applyAlignment="1">
      <alignment horizontal="right" vertical="center"/>
    </xf>
    <xf numFmtId="171" fontId="1" fillId="0" borderId="12" xfId="72" applyFont="1" applyFill="1" applyBorder="1" applyAlignment="1">
      <alignment horizontal="right" vertical="center"/>
    </xf>
    <xf numFmtId="171" fontId="1" fillId="0" borderId="6" xfId="72" applyFont="1" applyFill="1" applyBorder="1" applyAlignment="1">
      <alignment horizontal="right" vertical="top"/>
    </xf>
    <xf numFmtId="171" fontId="1" fillId="0" borderId="12" xfId="72" applyFont="1" applyFill="1" applyBorder="1" applyAlignment="1">
      <alignment horizontal="right" vertical="top"/>
    </xf>
    <xf numFmtId="171" fontId="12" fillId="0" borderId="23" xfId="73" applyFont="1" applyFill="1" applyBorder="1" applyAlignment="1">
      <alignment horizontal="center" vertical="top"/>
    </xf>
    <xf numFmtId="171" fontId="12" fillId="0" borderId="24" xfId="73" applyFont="1" applyFill="1" applyBorder="1" applyAlignment="1">
      <alignment horizontal="center" vertical="top"/>
    </xf>
    <xf numFmtId="171" fontId="12" fillId="0" borderId="17" xfId="73" applyFont="1" applyFill="1" applyBorder="1" applyAlignment="1">
      <alignment horizontal="right" vertical="top"/>
    </xf>
    <xf numFmtId="171" fontId="12" fillId="0" borderId="18" xfId="73" applyFont="1" applyFill="1" applyBorder="1" applyAlignment="1">
      <alignment horizontal="right" vertical="top"/>
    </xf>
    <xf numFmtId="0" fontId="1"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5" borderId="21" xfId="0" applyFont="1" applyFill="1" applyBorder="1" applyAlignment="1">
      <alignment horizontal="center" vertical="center" wrapText="1"/>
    </xf>
    <xf numFmtId="0" fontId="1" fillId="35" borderId="25" xfId="0" applyFont="1" applyFill="1" applyBorder="1" applyAlignment="1">
      <alignment horizontal="center" vertical="center" wrapText="1"/>
    </xf>
    <xf numFmtId="0" fontId="7" fillId="35" borderId="27" xfId="0" applyFont="1" applyFill="1" applyBorder="1" applyAlignment="1">
      <alignment horizontal="left" vertical="center" wrapText="1"/>
    </xf>
    <xf numFmtId="0" fontId="1" fillId="35" borderId="27"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7" fillId="35" borderId="6" xfId="0" applyFont="1" applyFill="1" applyBorder="1" applyAlignment="1">
      <alignment horizontal="left" vertical="center" wrapText="1"/>
    </xf>
    <xf numFmtId="186" fontId="1" fillId="35" borderId="44" xfId="73" applyNumberFormat="1" applyFont="1" applyFill="1" applyBorder="1" applyAlignment="1">
      <alignment horizontal="right" vertical="center"/>
    </xf>
    <xf numFmtId="186" fontId="1" fillId="35" borderId="6" xfId="73" applyNumberFormat="1" applyFont="1" applyFill="1" applyBorder="1" applyAlignment="1">
      <alignment horizontal="right" vertical="center"/>
    </xf>
    <xf numFmtId="186" fontId="1" fillId="35" borderId="35" xfId="73" applyNumberFormat="1" applyFont="1" applyFill="1" applyBorder="1" applyAlignment="1">
      <alignment horizontal="right" vertical="center"/>
    </xf>
    <xf numFmtId="171" fontId="1" fillId="0" borderId="6" xfId="73" applyFont="1" applyFill="1" applyBorder="1" applyAlignment="1">
      <alignment horizontal="center" vertical="top" wrapText="1"/>
    </xf>
    <xf numFmtId="0" fontId="1" fillId="35" borderId="16" xfId="0" applyFont="1" applyFill="1" applyBorder="1" applyAlignment="1">
      <alignment horizontal="center" vertical="center" wrapText="1"/>
    </xf>
    <xf numFmtId="0" fontId="7" fillId="35" borderId="17" xfId="0" applyFont="1" applyFill="1" applyBorder="1" applyAlignment="1">
      <alignment horizontal="left" vertical="center" wrapText="1"/>
    </xf>
    <xf numFmtId="171" fontId="1" fillId="35" borderId="17" xfId="73" applyFont="1" applyFill="1" applyBorder="1" applyAlignment="1">
      <alignment horizontal="center" vertical="center" wrapText="1"/>
    </xf>
    <xf numFmtId="171" fontId="1" fillId="35" borderId="18" xfId="73" applyFont="1" applyFill="1" applyBorder="1" applyAlignment="1">
      <alignment horizontal="center" vertical="center" wrapText="1"/>
    </xf>
    <xf numFmtId="171" fontId="1" fillId="0" borderId="12" xfId="73" applyFont="1" applyFill="1" applyBorder="1" applyAlignment="1">
      <alignment horizontal="center" vertical="center" wrapText="1"/>
    </xf>
    <xf numFmtId="0" fontId="77" fillId="0" borderId="0" xfId="0" applyFont="1" applyAlignment="1">
      <alignment/>
    </xf>
    <xf numFmtId="0" fontId="78" fillId="0" borderId="0" xfId="0" applyFont="1" applyAlignment="1">
      <alignment/>
    </xf>
    <xf numFmtId="0" fontId="71" fillId="0" borderId="6" xfId="0" applyFont="1" applyBorder="1" applyAlignment="1">
      <alignment horizontal="center" vertical="center" wrapText="1"/>
    </xf>
    <xf numFmtId="0" fontId="78" fillId="0" borderId="6" xfId="0" applyFont="1" applyBorder="1" applyAlignment="1">
      <alignment horizontal="center" vertical="center" wrapText="1"/>
    </xf>
    <xf numFmtId="4" fontId="71" fillId="0" borderId="6" xfId="0" applyNumberFormat="1" applyFont="1" applyBorder="1" applyAlignment="1">
      <alignment horizontal="center" vertical="center" wrapText="1"/>
    </xf>
    <xf numFmtId="0" fontId="71" fillId="0" borderId="23" xfId="0" applyFont="1" applyBorder="1" applyAlignment="1">
      <alignment horizontal="center" vertical="center" wrapText="1"/>
    </xf>
    <xf numFmtId="1" fontId="71" fillId="0" borderId="6" xfId="0" applyNumberFormat="1" applyFont="1" applyBorder="1" applyAlignment="1">
      <alignment horizontal="center" vertical="center" wrapText="1"/>
    </xf>
    <xf numFmtId="10" fontId="1" fillId="0" borderId="23" xfId="0" applyNumberFormat="1" applyFont="1" applyBorder="1" applyAlignment="1">
      <alignment horizontal="center" vertical="center" wrapText="1"/>
    </xf>
    <xf numFmtId="0" fontId="71" fillId="0" borderId="6" xfId="0" applyFont="1" applyFill="1" applyBorder="1" applyAlignment="1">
      <alignment vertical="center" wrapText="1"/>
    </xf>
    <xf numFmtId="0" fontId="1" fillId="0" borderId="31" xfId="0" applyFont="1" applyFill="1" applyBorder="1" applyAlignment="1">
      <alignment horizontal="left"/>
    </xf>
    <xf numFmtId="0" fontId="1" fillId="0" borderId="44" xfId="0" applyFont="1" applyFill="1" applyBorder="1" applyAlignment="1">
      <alignment horizontal="left"/>
    </xf>
    <xf numFmtId="0" fontId="1" fillId="0" borderId="35" xfId="0" applyFont="1" applyFill="1" applyBorder="1" applyAlignment="1">
      <alignment horizontal="left"/>
    </xf>
    <xf numFmtId="0" fontId="1" fillId="0" borderId="32" xfId="0" applyFont="1" applyFill="1" applyBorder="1" applyAlignment="1">
      <alignment horizontal="left"/>
    </xf>
    <xf numFmtId="0" fontId="1" fillId="0" borderId="45" xfId="0" applyFont="1" applyFill="1" applyBorder="1" applyAlignment="1">
      <alignment horizontal="left"/>
    </xf>
    <xf numFmtId="0" fontId="1" fillId="0" borderId="46" xfId="0" applyFont="1" applyFill="1" applyBorder="1" applyAlignment="1">
      <alignment horizontal="left"/>
    </xf>
    <xf numFmtId="0" fontId="56" fillId="0" borderId="31" xfId="42" applyFill="1" applyBorder="1" applyAlignment="1">
      <alignment horizontal="left"/>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 fillId="0" borderId="50" xfId="0" applyFont="1" applyBorder="1" applyAlignment="1">
      <alignment horizontal="left"/>
    </xf>
    <xf numFmtId="0" fontId="1" fillId="0" borderId="51" xfId="0" applyFont="1" applyBorder="1" applyAlignment="1">
      <alignment horizontal="left"/>
    </xf>
    <xf numFmtId="0" fontId="1" fillId="0" borderId="52" xfId="0" applyFont="1" applyBorder="1" applyAlignment="1">
      <alignment horizontal="left"/>
    </xf>
    <xf numFmtId="0" fontId="1" fillId="0" borderId="31" xfId="0" applyFont="1" applyBorder="1" applyAlignment="1">
      <alignment horizontal="left"/>
    </xf>
    <xf numFmtId="0" fontId="1" fillId="0" borderId="44" xfId="0" applyFont="1" applyBorder="1" applyAlignment="1">
      <alignment horizontal="left"/>
    </xf>
    <xf numFmtId="0" fontId="1" fillId="0" borderId="35" xfId="0" applyFont="1" applyBorder="1" applyAlignment="1">
      <alignment horizontal="left"/>
    </xf>
    <xf numFmtId="0" fontId="4" fillId="0" borderId="53" xfId="0" applyFont="1" applyBorder="1" applyAlignment="1">
      <alignment horizontal="right"/>
    </xf>
    <xf numFmtId="0" fontId="4" fillId="0" borderId="54" xfId="0" applyFont="1" applyBorder="1" applyAlignment="1">
      <alignment horizontal="right"/>
    </xf>
    <xf numFmtId="0" fontId="4" fillId="0" borderId="55" xfId="0" applyFont="1" applyBorder="1" applyAlignment="1">
      <alignment horizontal="right"/>
    </xf>
    <xf numFmtId="0" fontId="9" fillId="0" borderId="53" xfId="0" applyFont="1" applyFill="1" applyBorder="1" applyAlignment="1">
      <alignment horizontal="center" vertical="center"/>
    </xf>
    <xf numFmtId="0" fontId="9"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36" borderId="47" xfId="0" applyFont="1" applyFill="1" applyBorder="1" applyAlignment="1">
      <alignment horizontal="center" vertical="center"/>
    </xf>
    <xf numFmtId="0" fontId="9" fillId="36" borderId="48" xfId="0" applyFont="1" applyFill="1" applyBorder="1" applyAlignment="1">
      <alignment horizontal="center" vertical="center"/>
    </xf>
    <xf numFmtId="0" fontId="9" fillId="36" borderId="49"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47"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7" xfId="0" applyFont="1" applyFill="1" applyBorder="1" applyAlignment="1">
      <alignment horizontal="right" vertical="center" wrapText="1"/>
    </xf>
    <xf numFmtId="0" fontId="9" fillId="0" borderId="48" xfId="0" applyFont="1" applyFill="1" applyBorder="1" applyAlignment="1">
      <alignment horizontal="right" vertical="center" wrapText="1"/>
    </xf>
    <xf numFmtId="0" fontId="9" fillId="0" borderId="49" xfId="0" applyFont="1" applyFill="1" applyBorder="1" applyAlignment="1">
      <alignment horizontal="right"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7" xfId="0" applyFont="1" applyBorder="1" applyAlignment="1">
      <alignment horizontal="center" wrapText="1"/>
    </xf>
    <xf numFmtId="0" fontId="9" fillId="0" borderId="48" xfId="0" applyFont="1" applyBorder="1" applyAlignment="1">
      <alignment horizontal="center" wrapText="1"/>
    </xf>
    <xf numFmtId="0" fontId="9" fillId="0" borderId="49" xfId="0" applyFont="1" applyBorder="1" applyAlignment="1">
      <alignment horizontal="center" wrapText="1"/>
    </xf>
    <xf numFmtId="0" fontId="8" fillId="36" borderId="48" xfId="0" applyFont="1" applyFill="1" applyBorder="1" applyAlignment="1">
      <alignment horizontal="center" vertical="center"/>
    </xf>
    <xf numFmtId="0" fontId="8" fillId="36" borderId="49" xfId="0" applyFont="1" applyFill="1" applyBorder="1" applyAlignment="1">
      <alignment horizontal="center" vertical="center"/>
    </xf>
    <xf numFmtId="0" fontId="12" fillId="0" borderId="33" xfId="60" applyFont="1" applyBorder="1" applyAlignment="1">
      <alignment horizontal="center" vertical="center" wrapText="1"/>
      <protection/>
    </xf>
    <xf numFmtId="0" fontId="12" fillId="0" borderId="56" xfId="60" applyFont="1" applyBorder="1" applyAlignment="1">
      <alignment horizontal="center" vertical="center" wrapText="1"/>
      <protection/>
    </xf>
    <xf numFmtId="0" fontId="12" fillId="0" borderId="22" xfId="60" applyFont="1" applyBorder="1" applyAlignment="1">
      <alignment horizontal="center" vertical="center" wrapText="1"/>
      <protection/>
    </xf>
    <xf numFmtId="0" fontId="12" fillId="0" borderId="26" xfId="60" applyFont="1" applyBorder="1" applyAlignment="1">
      <alignment horizontal="center" vertical="center" wrapText="1"/>
      <protection/>
    </xf>
    <xf numFmtId="0" fontId="12" fillId="0" borderId="57" xfId="60" applyFont="1" applyBorder="1" applyAlignment="1">
      <alignment horizontal="center" vertical="center" wrapText="1"/>
      <protection/>
    </xf>
    <xf numFmtId="0" fontId="12" fillId="0" borderId="23" xfId="60" applyFont="1" applyBorder="1" applyAlignment="1">
      <alignment horizontal="center" vertical="center" wrapText="1"/>
      <protection/>
    </xf>
    <xf numFmtId="0" fontId="12" fillId="0" borderId="50" xfId="60" applyFont="1" applyBorder="1" applyAlignment="1">
      <alignment horizontal="center" vertical="center" wrapText="1"/>
      <protection/>
    </xf>
    <xf numFmtId="0" fontId="12" fillId="0" borderId="58" xfId="60" applyFont="1" applyBorder="1" applyAlignment="1">
      <alignment horizontal="center" vertical="center" wrapText="1"/>
      <protection/>
    </xf>
    <xf numFmtId="0" fontId="12" fillId="0" borderId="52" xfId="60" applyFont="1" applyBorder="1" applyAlignment="1">
      <alignment horizontal="center" vertical="center" wrapText="1"/>
      <protection/>
    </xf>
    <xf numFmtId="0" fontId="12" fillId="0" borderId="31" xfId="60" applyFont="1" applyBorder="1" applyAlignment="1">
      <alignment horizontal="center" vertical="center" wrapText="1"/>
      <protection/>
    </xf>
    <xf numFmtId="0" fontId="12" fillId="0" borderId="38" xfId="60" applyFont="1" applyBorder="1" applyAlignment="1">
      <alignment horizontal="center" vertical="center" wrapText="1"/>
      <protection/>
    </xf>
    <xf numFmtId="0" fontId="12" fillId="0" borderId="35" xfId="60" applyFont="1" applyBorder="1" applyAlignment="1">
      <alignment horizontal="center" vertical="center" wrapText="1"/>
      <protection/>
    </xf>
    <xf numFmtId="0" fontId="12" fillId="0" borderId="11" xfId="60" applyFont="1" applyBorder="1" applyAlignment="1">
      <alignment horizontal="center" vertical="center" wrapText="1"/>
      <protection/>
    </xf>
    <xf numFmtId="0" fontId="12" fillId="0" borderId="6" xfId="60" applyFont="1" applyBorder="1" applyAlignment="1">
      <alignment horizontal="center" vertical="center" wrapText="1"/>
      <protection/>
    </xf>
    <xf numFmtId="0" fontId="12" fillId="0" borderId="24" xfId="60" applyFont="1" applyBorder="1" applyAlignment="1">
      <alignment horizontal="center" vertical="center" wrapText="1"/>
      <protection/>
    </xf>
    <xf numFmtId="0" fontId="9" fillId="0" borderId="59"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12" fillId="0" borderId="25" xfId="60" applyFont="1" applyBorder="1" applyAlignment="1">
      <alignment horizontal="center" vertical="center" wrapText="1"/>
      <protection/>
    </xf>
    <xf numFmtId="0" fontId="12" fillId="0" borderId="27" xfId="60" applyFont="1" applyBorder="1" applyAlignment="1">
      <alignment horizontal="center" vertical="center" wrapText="1"/>
      <protection/>
    </xf>
    <xf numFmtId="0" fontId="12" fillId="0" borderId="34" xfId="60" applyFont="1" applyBorder="1" applyAlignment="1">
      <alignment horizontal="center" vertical="center" wrapText="1"/>
      <protection/>
    </xf>
    <xf numFmtId="0" fontId="9" fillId="0" borderId="36" xfId="0" applyFont="1" applyBorder="1" applyAlignment="1">
      <alignment horizontal="center" wrapText="1"/>
    </xf>
    <xf numFmtId="0" fontId="9" fillId="0" borderId="0" xfId="0" applyFont="1" applyBorder="1" applyAlignment="1">
      <alignment horizontal="center" wrapText="1"/>
    </xf>
    <xf numFmtId="0" fontId="9" fillId="0" borderId="37" xfId="0" applyFont="1" applyBorder="1" applyAlignment="1">
      <alignment horizontal="center" wrapText="1"/>
    </xf>
    <xf numFmtId="0" fontId="12" fillId="0" borderId="27" xfId="60" applyFont="1" applyFill="1" applyBorder="1" applyAlignment="1">
      <alignment horizontal="center" vertical="center" wrapText="1"/>
      <protection/>
    </xf>
    <xf numFmtId="0" fontId="12" fillId="0" borderId="23" xfId="60" applyFont="1" applyFill="1" applyBorder="1" applyAlignment="1">
      <alignment horizontal="center" vertical="center" wrapText="1"/>
      <protection/>
    </xf>
    <xf numFmtId="0" fontId="12" fillId="0" borderId="6" xfId="60" applyFont="1" applyFill="1" applyBorder="1" applyAlignment="1">
      <alignment horizontal="center" vertical="center" wrapText="1"/>
      <protection/>
    </xf>
    <xf numFmtId="0" fontId="12" fillId="0" borderId="34" xfId="60" applyFont="1" applyFill="1" applyBorder="1" applyAlignment="1">
      <alignment horizontal="center" vertical="center" wrapText="1"/>
      <protection/>
    </xf>
    <xf numFmtId="0" fontId="12" fillId="0" borderId="25" xfId="60" applyFont="1" applyFill="1" applyBorder="1" applyAlignment="1">
      <alignment horizontal="center" vertical="center" wrapText="1"/>
      <protection/>
    </xf>
    <xf numFmtId="0" fontId="12" fillId="0" borderId="22" xfId="60" applyFont="1" applyFill="1" applyBorder="1" applyAlignment="1">
      <alignment horizontal="center" vertical="center" wrapText="1"/>
      <protection/>
    </xf>
    <xf numFmtId="0" fontId="12" fillId="0" borderId="11" xfId="60" applyFont="1" applyFill="1" applyBorder="1" applyAlignment="1">
      <alignment horizontal="center" vertical="center" wrapText="1"/>
      <protection/>
    </xf>
    <xf numFmtId="0" fontId="13" fillId="35" borderId="59" xfId="60" applyFont="1" applyFill="1" applyBorder="1" applyAlignment="1">
      <alignment horizontal="left" vertical="top" wrapText="1"/>
      <protection/>
    </xf>
    <xf numFmtId="0" fontId="13" fillId="35" borderId="60" xfId="60" applyFont="1" applyFill="1" applyBorder="1" applyAlignment="1">
      <alignment horizontal="left" vertical="top" wrapText="1"/>
      <protection/>
    </xf>
    <xf numFmtId="0" fontId="13" fillId="35" borderId="61" xfId="60" applyFont="1" applyFill="1" applyBorder="1" applyAlignment="1">
      <alignment horizontal="left" vertical="top" wrapText="1"/>
      <protection/>
    </xf>
    <xf numFmtId="0" fontId="76" fillId="0" borderId="32" xfId="59" applyFont="1" applyBorder="1" applyAlignment="1">
      <alignment horizontal="center" vertical="center"/>
      <protection/>
    </xf>
    <xf numFmtId="0" fontId="76" fillId="0" borderId="45" xfId="59" applyFont="1" applyBorder="1" applyAlignment="1">
      <alignment horizontal="center" vertical="center"/>
      <protection/>
    </xf>
    <xf numFmtId="0" fontId="76" fillId="0" borderId="62" xfId="59" applyFont="1" applyBorder="1" applyAlignment="1">
      <alignment horizontal="center" vertical="center"/>
      <protection/>
    </xf>
    <xf numFmtId="0" fontId="17" fillId="0" borderId="47" xfId="59" applyFont="1" applyFill="1" applyBorder="1" applyAlignment="1">
      <alignment horizontal="center" vertical="center"/>
      <protection/>
    </xf>
    <xf numFmtId="0" fontId="17" fillId="0" borderId="48" xfId="59" applyFont="1" applyFill="1" applyBorder="1" applyAlignment="1">
      <alignment horizontal="center" vertical="center"/>
      <protection/>
    </xf>
    <xf numFmtId="0" fontId="17" fillId="0" borderId="49" xfId="59" applyFont="1" applyFill="1" applyBorder="1" applyAlignment="1">
      <alignment horizontal="center" vertical="center"/>
      <protection/>
    </xf>
    <xf numFmtId="0" fontId="18" fillId="0" borderId="63" xfId="59" applyFont="1" applyBorder="1" applyAlignment="1">
      <alignment horizontal="center" vertical="center" wrapText="1"/>
      <protection/>
    </xf>
    <xf numFmtId="0" fontId="18" fillId="0" borderId="48" xfId="59" applyFont="1" applyBorder="1" applyAlignment="1">
      <alignment horizontal="center" vertical="center" wrapText="1"/>
      <protection/>
    </xf>
    <xf numFmtId="0" fontId="18" fillId="0" borderId="49" xfId="59" applyFont="1" applyBorder="1" applyAlignment="1">
      <alignment horizontal="center" vertical="center" wrapText="1"/>
      <protection/>
    </xf>
    <xf numFmtId="0" fontId="73" fillId="0" borderId="0" xfId="56" applyFont="1" applyBorder="1" applyAlignment="1">
      <alignment horizontal="center" vertical="center" wrapText="1"/>
      <protection/>
    </xf>
    <xf numFmtId="0" fontId="73" fillId="0" borderId="0" xfId="56" applyFont="1" applyAlignment="1">
      <alignment horizontal="center" vertical="center" wrapText="1"/>
      <protection/>
    </xf>
    <xf numFmtId="0" fontId="71" fillId="0" borderId="64" xfId="56" applyFont="1" applyBorder="1" applyAlignment="1">
      <alignment horizontal="center" vertical="center" wrapText="1"/>
      <protection/>
    </xf>
    <xf numFmtId="0" fontId="73" fillId="0" borderId="6" xfId="56" applyFont="1" applyBorder="1" applyAlignment="1">
      <alignment horizontal="center" vertical="center" wrapText="1"/>
      <protection/>
    </xf>
    <xf numFmtId="0" fontId="13" fillId="0" borderId="31" xfId="60" applyFont="1" applyBorder="1" applyAlignment="1">
      <alignment horizontal="center" vertical="center" wrapText="1"/>
      <protection/>
    </xf>
    <xf numFmtId="0" fontId="13" fillId="0" borderId="38" xfId="60" applyFont="1" applyBorder="1" applyAlignment="1">
      <alignment horizontal="center" vertical="center" wrapText="1"/>
      <protection/>
    </xf>
    <xf numFmtId="0" fontId="71" fillId="0" borderId="6" xfId="56" applyFont="1" applyBorder="1" applyAlignment="1">
      <alignment horizontal="center" vertical="center" wrapText="1"/>
      <protection/>
    </xf>
    <xf numFmtId="0" fontId="13" fillId="0" borderId="31" xfId="60" applyFont="1" applyFill="1" applyBorder="1" applyAlignment="1">
      <alignment horizontal="center" vertical="center" wrapText="1"/>
      <protection/>
    </xf>
    <xf numFmtId="0" fontId="13" fillId="0" borderId="38" xfId="60" applyFont="1" applyFill="1" applyBorder="1" applyAlignment="1">
      <alignment horizontal="center" vertical="center" wrapText="1"/>
      <protection/>
    </xf>
    <xf numFmtId="0" fontId="71" fillId="0" borderId="29" xfId="56" applyFont="1" applyBorder="1" applyAlignment="1">
      <alignment horizontal="center" vertical="center" wrapText="1"/>
      <protection/>
    </xf>
    <xf numFmtId="0" fontId="71" fillId="0" borderId="23" xfId="56" applyFont="1" applyBorder="1" applyAlignment="1">
      <alignment horizontal="center" vertical="center" wrapText="1"/>
      <protection/>
    </xf>
    <xf numFmtId="0" fontId="71" fillId="0" borderId="65" xfId="56" applyFont="1" applyBorder="1" applyAlignment="1">
      <alignment horizontal="center" vertical="center" wrapText="1"/>
      <protection/>
    </xf>
    <xf numFmtId="0" fontId="71" fillId="0" borderId="66" xfId="56" applyFont="1" applyBorder="1" applyAlignment="1">
      <alignment horizontal="center" vertical="center" wrapText="1"/>
      <protection/>
    </xf>
    <xf numFmtId="0" fontId="74" fillId="0" borderId="29" xfId="0" applyFont="1" applyBorder="1" applyAlignment="1">
      <alignment horizontal="center" vertical="center" wrapText="1"/>
    </xf>
    <xf numFmtId="0" fontId="16" fillId="0" borderId="23" xfId="0" applyFont="1" applyBorder="1" applyAlignment="1">
      <alignment horizontal="center" vertical="center" wrapText="1"/>
    </xf>
    <xf numFmtId="0" fontId="74" fillId="0" borderId="6" xfId="0" applyFont="1" applyBorder="1" applyAlignment="1">
      <alignment horizontal="center" vertical="center" wrapText="1"/>
    </xf>
    <xf numFmtId="0" fontId="74" fillId="0" borderId="6" xfId="0" applyFont="1" applyBorder="1" applyAlignment="1">
      <alignment/>
    </xf>
    <xf numFmtId="0" fontId="75" fillId="0" borderId="0" xfId="0" applyFont="1" applyAlignment="1">
      <alignment horizontal="left" wrapText="1"/>
    </xf>
    <xf numFmtId="0" fontId="74" fillId="0" borderId="57" xfId="0" applyFont="1" applyBorder="1" applyAlignment="1">
      <alignment horizontal="center" vertical="center" wrapText="1"/>
    </xf>
    <xf numFmtId="0" fontId="74" fillId="0" borderId="23" xfId="0" applyFont="1" applyBorder="1" applyAlignment="1">
      <alignment horizontal="center" vertical="center" wrapText="1"/>
    </xf>
    <xf numFmtId="0" fontId="79" fillId="0" borderId="0" xfId="0" applyFont="1" applyAlignment="1">
      <alignment horizontal="center" wrapText="1"/>
    </xf>
    <xf numFmtId="0" fontId="71" fillId="0" borderId="6" xfId="0" applyFont="1" applyBorder="1" applyAlignment="1">
      <alignment horizontal="center" vertical="center" wrapText="1"/>
    </xf>
    <xf numFmtId="0" fontId="78" fillId="0" borderId="6" xfId="0" applyFont="1" applyBorder="1" applyAlignment="1">
      <alignment horizontal="center" vertical="center" wrapText="1"/>
    </xf>
    <xf numFmtId="0" fontId="71" fillId="0" borderId="29" xfId="0" applyFont="1" applyBorder="1" applyAlignment="1">
      <alignment horizontal="center" vertical="center" wrapText="1"/>
    </xf>
    <xf numFmtId="0" fontId="0" fillId="0" borderId="23" xfId="0" applyBorder="1" applyAlignment="1">
      <alignment vertical="center" wrapText="1"/>
    </xf>
    <xf numFmtId="171" fontId="1" fillId="0" borderId="12" xfId="73" applyFont="1" applyFill="1" applyBorder="1" applyAlignment="1">
      <alignment horizontal="center" vertical="center" wrapText="1"/>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начение" xfId="49"/>
    <cellStyle name="Итог" xfId="50"/>
    <cellStyle name="Контрольная ячейка" xfId="51"/>
    <cellStyle name="Название" xfId="52"/>
    <cellStyle name="Нейтральный" xfId="53"/>
    <cellStyle name="Обычный 10" xfId="54"/>
    <cellStyle name="Обычный 13" xfId="55"/>
    <cellStyle name="Обычный 2" xfId="56"/>
    <cellStyle name="Обычный 2 2" xfId="57"/>
    <cellStyle name="Обычный 2 5" xfId="58"/>
    <cellStyle name="Обычный 3" xfId="59"/>
    <cellStyle name="Обычный_стр.1_5" xfId="60"/>
    <cellStyle name="Followed Hyperlink" xfId="61"/>
    <cellStyle name="Плохой" xfId="62"/>
    <cellStyle name="Пояснение" xfId="63"/>
    <cellStyle name="Примечание" xfId="64"/>
    <cellStyle name="Percent" xfId="65"/>
    <cellStyle name="Процентный 2" xfId="66"/>
    <cellStyle name="Связанная ячейка" xfId="67"/>
    <cellStyle name="Текст предупреждения" xfId="68"/>
    <cellStyle name="Comma" xfId="69"/>
    <cellStyle name="Comma [0]" xfId="70"/>
    <cellStyle name="Финансовый 15" xfId="71"/>
    <cellStyle name="Финансовый 2" xfId="72"/>
    <cellStyle name="Финансовый 3" xfId="73"/>
    <cellStyle name="Формула" xfId="74"/>
    <cellStyle name="Формула_GRES.2007.5" xfId="75"/>
    <cellStyle name="Хороши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5042~1.VOL\AppData\Local\Temp\&#1058;&#1102;&#1084;&#1077;&#1085;&#1089;&#1082;&#1072;&#1103;%20&#1086;&#1073;&#1083;&#1072;&#1089;&#1090;&#1100;\TSET%20NET%202017%20&#1058;&#1102;&#1084;&#1077;&#1085;&#1089;&#1082;&#1072;&#1103;%20&#1086;&#1073;&#1083;&#1072;&#1089;&#1090;&#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Korol\AppData\Local\Microsoft\Windows\Temporary%20Internet%20Files\Content.Outlook\FRGJ3FZ2\&#1042;&#1086;&#1088;&#1086;&#1085;&#1077;&#1078;\TSET%20NET%2020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Korol\AppData\Local\Microsoft\Windows\Temporary%20Internet%20Files\Content.Outlook\FRGJ3FZ2\&#1042;&#1086;&#1088;&#1086;&#1085;&#1077;&#1078;\&#1058;&#1072;&#1073;&#1083;&#1080;&#1094;&#1072;%20&#1076;&#1086;&#1083;&#1075;%20&#1042;&#1086;&#1088;&#1086;&#1085;&#107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Korol\AppData\Local\Microsoft\Windows\Temporary%20Internet%20Files\Content.Outlook\FRGJ3FZ2\&#1042;&#1086;&#1088;&#1086;&#1085;&#1077;&#1078;\&#1058;&#1072;&#1073;&#1083;&#1080;&#1094;&#1072;%20&#1076;&#1086;&#1083;&#1075;%20&#1042;&#1086;&#1088;&#1086;&#1085;&#1077;&#1078;%201%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
      <sheetName val="4"/>
      <sheetName val="5"/>
      <sheetName val="свод"/>
      <sheetName val="свод.v.2"/>
      <sheetName val="16"/>
      <sheetName val="17"/>
      <sheetName val="17.1"/>
      <sheetName val="17.2"/>
      <sheetName val="17.3"/>
      <sheetName val="17.4"/>
      <sheetName val="17.5"/>
      <sheetName val="24"/>
      <sheetName val="25"/>
      <sheetName val="P2.1"/>
      <sheetName val="P2.1.2"/>
      <sheetName val="P2.1.3"/>
      <sheetName val="P2.1.4"/>
      <sheetName val="P2.1.5"/>
      <sheetName val="P2.2"/>
      <sheetName val="P2.2.2"/>
      <sheetName val="P2.2.3"/>
      <sheetName val="P2.2.4"/>
      <sheetName val="P2.2.5"/>
      <sheetName val="15"/>
      <sheetName val="18.2"/>
      <sheetName val="21.3"/>
      <sheetName val="Индексация"/>
      <sheetName val="Расчет индексация"/>
      <sheetName val="Ф-1 (для АО-энерго)"/>
      <sheetName val="Ф-2 (для АО-энерго)"/>
    </sheetNames>
    <sheetDataSet>
      <sheetData sheetId="1">
        <row r="20">
          <cell r="J20">
            <v>0.75</v>
          </cell>
          <cell r="O20">
            <v>25.46</v>
          </cell>
        </row>
        <row r="22">
          <cell r="J22">
            <v>2543.87</v>
          </cell>
          <cell r="O22">
            <v>4106.08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
      <sheetName val="4"/>
      <sheetName val="5"/>
      <sheetName val="свод"/>
      <sheetName val="свод.v.2"/>
      <sheetName val="16"/>
      <sheetName val="17"/>
      <sheetName val="17.1"/>
      <sheetName val="17.2"/>
      <sheetName val="17.3"/>
      <sheetName val="17.4"/>
      <sheetName val="17.5"/>
      <sheetName val="24"/>
      <sheetName val="25"/>
      <sheetName val="P2.1"/>
      <sheetName val="P2.1.2"/>
      <sheetName val="P2.1.3"/>
      <sheetName val="P2.1.4"/>
      <sheetName val="P2.1.5"/>
      <sheetName val="P2.2"/>
      <sheetName val="P2.2.2"/>
      <sheetName val="P2.2.3"/>
      <sheetName val="P2.2.4"/>
      <sheetName val="P2.2.5"/>
      <sheetName val="15"/>
      <sheetName val="18.2"/>
      <sheetName val="21.3"/>
      <sheetName val="Индексация"/>
      <sheetName val="Расчет индексация"/>
      <sheetName val="Ф-1 (для АО-энерго)"/>
      <sheetName val="Ф-2 (для АО-энерго)"/>
    </sheetNames>
    <sheetDataSet>
      <sheetData sheetId="1">
        <row r="22">
          <cell r="T22">
            <v>23.504534999999997</v>
          </cell>
          <cell r="Y22">
            <v>11.830169174894799</v>
          </cell>
          <cell r="AD22">
            <v>11.88964600000003</v>
          </cell>
        </row>
        <row r="27">
          <cell r="Y27">
            <v>12.150642999999997</v>
          </cell>
          <cell r="AD27">
            <v>10.493</v>
          </cell>
        </row>
      </sheetData>
      <sheetData sheetId="2">
        <row r="21">
          <cell r="T21">
            <v>1.560126468797565</v>
          </cell>
          <cell r="Y21">
            <v>1.560126468797565</v>
          </cell>
          <cell r="AD21">
            <v>2.210575175038056</v>
          </cell>
        </row>
        <row r="26">
          <cell r="W26">
            <v>1.8494129375951291</v>
          </cell>
          <cell r="AB26">
            <v>1.8494129375951291</v>
          </cell>
          <cell r="AG26">
            <v>1.7274</v>
          </cell>
        </row>
      </sheetData>
      <sheetData sheetId="3">
        <row r="125">
          <cell r="H125">
            <v>1009.6690000000001</v>
          </cell>
          <cell r="I125">
            <v>516.3809</v>
          </cell>
        </row>
      </sheetData>
      <sheetData sheetId="5">
        <row r="15">
          <cell r="H15">
            <v>6.2</v>
          </cell>
          <cell r="I15">
            <v>4.5</v>
          </cell>
          <cell r="J15">
            <v>6.5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активы"/>
      <sheetName val="НВВ на содержание"/>
    </sheetNames>
    <sheetDataSet>
      <sheetData sheetId="1">
        <row r="8">
          <cell r="E8">
            <v>15416.73769</v>
          </cell>
          <cell r="F8">
            <v>14500.942425792</v>
          </cell>
        </row>
        <row r="9">
          <cell r="E9">
            <v>11583.73495</v>
          </cell>
          <cell r="F9">
            <v>9624.400826000001</v>
          </cell>
        </row>
        <row r="10">
          <cell r="E10">
            <v>814.9968</v>
          </cell>
          <cell r="F10">
            <v>165.06</v>
          </cell>
        </row>
        <row r="13">
          <cell r="E13">
            <v>2254.04</v>
          </cell>
          <cell r="F13">
            <v>1523.2207230000001</v>
          </cell>
        </row>
        <row r="15">
          <cell r="E15">
            <v>6483.713</v>
          </cell>
          <cell r="F15">
            <v>5804.08</v>
          </cell>
          <cell r="G15">
            <v>5800</v>
          </cell>
        </row>
        <row r="34">
          <cell r="E34">
            <v>3833.00274</v>
          </cell>
          <cell r="F34">
            <v>4876.541599792</v>
          </cell>
        </row>
        <row r="48">
          <cell r="F48">
            <v>145.25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активы"/>
      <sheetName val="НВВ на содержание"/>
    </sheetNames>
    <sheetDataSet>
      <sheetData sheetId="1">
        <row r="8">
          <cell r="G8">
            <v>58222.52681759</v>
          </cell>
        </row>
        <row r="9">
          <cell r="G9">
            <v>15164.554361817269</v>
          </cell>
        </row>
        <row r="10">
          <cell r="G10">
            <v>2103.21849</v>
          </cell>
        </row>
        <row r="13">
          <cell r="G13">
            <v>3845.09259272727</v>
          </cell>
        </row>
        <row r="34">
          <cell r="G34">
            <v>43057.97245577273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adm.energo.gazprom.r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4"/>
  <sheetViews>
    <sheetView view="pageBreakPreview" zoomScale="70" zoomScaleNormal="85" zoomScaleSheetLayoutView="70" zoomScalePageLayoutView="0" workbookViewId="0" topLeftCell="A1">
      <selection activeCell="I16" sqref="I16"/>
    </sheetView>
  </sheetViews>
  <sheetFormatPr defaultColWidth="9.00390625" defaultRowHeight="12.75"/>
  <cols>
    <col min="1" max="1" width="36.625" style="23" customWidth="1"/>
    <col min="2" max="2" width="20.375" style="23" customWidth="1"/>
    <col min="3" max="3" width="22.625" style="23" customWidth="1"/>
    <col min="4" max="4" width="20.75390625" style="23" customWidth="1"/>
    <col min="5" max="5" width="19.375" style="23" customWidth="1"/>
    <col min="6" max="6" width="19.875" style="23" customWidth="1"/>
    <col min="7" max="7" width="4.375" style="23" customWidth="1"/>
    <col min="8" max="16384" width="9.125" style="23" customWidth="1"/>
  </cols>
  <sheetData>
    <row r="1" spans="1:6" ht="85.5" customHeight="1" thickBot="1">
      <c r="A1" s="420" t="s">
        <v>145</v>
      </c>
      <c r="B1" s="421"/>
      <c r="C1" s="421"/>
      <c r="D1" s="421"/>
      <c r="E1" s="421"/>
      <c r="F1" s="422"/>
    </row>
    <row r="2" spans="1:6" ht="18.75">
      <c r="A2" s="423" t="s">
        <v>189</v>
      </c>
      <c r="B2" s="424"/>
      <c r="C2" s="424"/>
      <c r="D2" s="424"/>
      <c r="E2" s="424"/>
      <c r="F2" s="425"/>
    </row>
    <row r="3" spans="1:6" ht="18.75">
      <c r="A3" s="426" t="s">
        <v>95</v>
      </c>
      <c r="B3" s="427"/>
      <c r="C3" s="427"/>
      <c r="D3" s="427"/>
      <c r="E3" s="427"/>
      <c r="F3" s="428"/>
    </row>
    <row r="4" spans="1:6" ht="19.5" thickBot="1">
      <c r="A4" s="429" t="s">
        <v>96</v>
      </c>
      <c r="B4" s="430"/>
      <c r="C4" s="430"/>
      <c r="D4" s="430"/>
      <c r="E4" s="430"/>
      <c r="F4" s="431"/>
    </row>
    <row r="5" spans="1:6" ht="19.5" thickBot="1">
      <c r="A5" s="438" t="s">
        <v>84</v>
      </c>
      <c r="B5" s="439"/>
      <c r="C5" s="439"/>
      <c r="D5" s="439"/>
      <c r="E5" s="439"/>
      <c r="F5" s="440"/>
    </row>
    <row r="6" spans="1:6" ht="18.75">
      <c r="A6" s="27" t="s">
        <v>85</v>
      </c>
      <c r="B6" s="432" t="s">
        <v>95</v>
      </c>
      <c r="C6" s="433"/>
      <c r="D6" s="433"/>
      <c r="E6" s="433"/>
      <c r="F6" s="434"/>
    </row>
    <row r="7" spans="1:6" ht="18.75">
      <c r="A7" s="24" t="s">
        <v>86</v>
      </c>
      <c r="B7" s="435" t="s">
        <v>96</v>
      </c>
      <c r="C7" s="436"/>
      <c r="D7" s="436"/>
      <c r="E7" s="436"/>
      <c r="F7" s="437"/>
    </row>
    <row r="8" spans="1:6" ht="18.75">
      <c r="A8" s="24" t="s">
        <v>87</v>
      </c>
      <c r="B8" s="413" t="s">
        <v>97</v>
      </c>
      <c r="C8" s="414"/>
      <c r="D8" s="414"/>
      <c r="E8" s="414"/>
      <c r="F8" s="415"/>
    </row>
    <row r="9" spans="1:6" ht="18.75">
      <c r="A9" s="24" t="s">
        <v>88</v>
      </c>
      <c r="B9" s="413" t="s">
        <v>99</v>
      </c>
      <c r="C9" s="414"/>
      <c r="D9" s="414"/>
      <c r="E9" s="414"/>
      <c r="F9" s="415"/>
    </row>
    <row r="10" spans="1:6" ht="18.75">
      <c r="A10" s="24" t="s">
        <v>89</v>
      </c>
      <c r="B10" s="413">
        <v>7736186950</v>
      </c>
      <c r="C10" s="414"/>
      <c r="D10" s="414"/>
      <c r="E10" s="414"/>
      <c r="F10" s="415"/>
    </row>
    <row r="11" spans="1:6" ht="18.75">
      <c r="A11" s="24" t="s">
        <v>90</v>
      </c>
      <c r="B11" s="413">
        <v>773601001</v>
      </c>
      <c r="C11" s="414"/>
      <c r="D11" s="414"/>
      <c r="E11" s="414"/>
      <c r="F11" s="415"/>
    </row>
    <row r="12" spans="1:6" ht="18.75">
      <c r="A12" s="24" t="s">
        <v>91</v>
      </c>
      <c r="B12" s="413" t="s">
        <v>98</v>
      </c>
      <c r="C12" s="414"/>
      <c r="D12" s="414"/>
      <c r="E12" s="414"/>
      <c r="F12" s="415"/>
    </row>
    <row r="13" spans="1:6" ht="18.75">
      <c r="A13" s="24" t="s">
        <v>92</v>
      </c>
      <c r="B13" s="419" t="s">
        <v>102</v>
      </c>
      <c r="C13" s="414"/>
      <c r="D13" s="414"/>
      <c r="E13" s="414"/>
      <c r="F13" s="415"/>
    </row>
    <row r="14" spans="1:6" ht="18.75">
      <c r="A14" s="25" t="s">
        <v>93</v>
      </c>
      <c r="B14" s="413" t="s">
        <v>101</v>
      </c>
      <c r="C14" s="414"/>
      <c r="D14" s="414"/>
      <c r="E14" s="414"/>
      <c r="F14" s="415"/>
    </row>
    <row r="15" spans="1:6" ht="19.5" thickBot="1">
      <c r="A15" s="26" t="s">
        <v>94</v>
      </c>
      <c r="B15" s="416" t="s">
        <v>100</v>
      </c>
      <c r="C15" s="417"/>
      <c r="D15" s="417"/>
      <c r="E15" s="417"/>
      <c r="F15" s="418"/>
    </row>
    <row r="16" spans="2:6" ht="18.75">
      <c r="B16" s="1"/>
      <c r="C16" s="1"/>
      <c r="D16" s="1"/>
      <c r="E16" s="1"/>
      <c r="F16" s="1"/>
    </row>
    <row r="17" spans="1:6" ht="18.75">
      <c r="A17" s="1"/>
      <c r="B17" s="1"/>
      <c r="C17" s="1"/>
      <c r="D17" s="1"/>
      <c r="E17" s="1"/>
      <c r="F17" s="1"/>
    </row>
    <row r="18" spans="2:6" ht="18.75">
      <c r="B18" s="1"/>
      <c r="C18" s="1"/>
      <c r="D18" s="1"/>
      <c r="E18" s="1"/>
      <c r="F18" s="1"/>
    </row>
    <row r="19" spans="1:6" ht="18.75">
      <c r="A19" s="1"/>
      <c r="B19" s="1"/>
      <c r="C19" s="1"/>
      <c r="D19" s="1"/>
      <c r="E19" s="1"/>
      <c r="F19" s="1"/>
    </row>
    <row r="20" spans="2:6" ht="18.75">
      <c r="B20" s="1"/>
      <c r="C20" s="1"/>
      <c r="D20" s="1"/>
      <c r="E20" s="1"/>
      <c r="F20" s="1"/>
    </row>
    <row r="21" spans="2:6" ht="18.75">
      <c r="B21" s="1"/>
      <c r="C21" s="1"/>
      <c r="D21" s="1"/>
      <c r="E21" s="1"/>
      <c r="F21" s="1"/>
    </row>
    <row r="22" spans="1:6" ht="18.75">
      <c r="A22" s="1"/>
      <c r="B22" s="1"/>
      <c r="C22" s="1"/>
      <c r="D22" s="1"/>
      <c r="E22" s="1"/>
      <c r="F22" s="1"/>
    </row>
    <row r="23" spans="2:6" ht="18.75">
      <c r="B23" s="1"/>
      <c r="C23" s="1"/>
      <c r="D23" s="1"/>
      <c r="E23" s="1"/>
      <c r="F23" s="1"/>
    </row>
    <row r="24" spans="1:6" ht="18.75">
      <c r="A24" s="1"/>
      <c r="B24" s="1"/>
      <c r="C24" s="1"/>
      <c r="D24" s="1"/>
      <c r="E24" s="1"/>
      <c r="F24" s="1"/>
    </row>
  </sheetData>
  <sheetProtection password="C6A3" sheet="1" objects="1" scenarios="1" selectLockedCells="1" selectUnlockedCells="1"/>
  <mergeCells count="15">
    <mergeCell ref="A1:F1"/>
    <mergeCell ref="A2:F2"/>
    <mergeCell ref="A3:F3"/>
    <mergeCell ref="A4:F4"/>
    <mergeCell ref="B6:F6"/>
    <mergeCell ref="B7:F7"/>
    <mergeCell ref="A5:F5"/>
    <mergeCell ref="B14:F14"/>
    <mergeCell ref="B15:F15"/>
    <mergeCell ref="B8:F8"/>
    <mergeCell ref="B9:F9"/>
    <mergeCell ref="B10:F10"/>
    <mergeCell ref="B11:F11"/>
    <mergeCell ref="B12:F12"/>
    <mergeCell ref="B13:F13"/>
  </mergeCells>
  <hyperlinks>
    <hyperlink ref="B13" r:id="rId1" display="info@adm.energo.gazprom.ru"/>
  </hyperlinks>
  <printOptions/>
  <pageMargins left="0.7" right="0.7" top="0.75" bottom="0.75" header="0.3" footer="0.3"/>
  <pageSetup horizontalDpi="600" verticalDpi="600" orientation="portrait" paperSize="9" scale="64" r:id="rId2"/>
</worksheet>
</file>

<file path=xl/worksheets/sheet10.xml><?xml version="1.0" encoding="utf-8"?>
<worksheet xmlns="http://schemas.openxmlformats.org/spreadsheetml/2006/main" xmlns:r="http://schemas.openxmlformats.org/officeDocument/2006/relationships">
  <dimension ref="A1:J16"/>
  <sheetViews>
    <sheetView view="pageBreakPreview" zoomScale="115" zoomScaleNormal="115" zoomScaleSheetLayoutView="115" zoomScalePageLayoutView="0" workbookViewId="0" topLeftCell="A1">
      <selection activeCell="E9" sqref="E9"/>
    </sheetView>
  </sheetViews>
  <sheetFormatPr defaultColWidth="9.00390625" defaultRowHeight="12.75"/>
  <cols>
    <col min="1" max="1" width="40.875" style="292" customWidth="1"/>
    <col min="2" max="2" width="9.125" style="292" customWidth="1"/>
    <col min="3" max="3" width="29.625" style="292" customWidth="1"/>
    <col min="4" max="4" width="20.375" style="292" customWidth="1"/>
    <col min="5" max="5" width="23.25390625" style="292" customWidth="1"/>
    <col min="6" max="6" width="23.625" style="292" customWidth="1"/>
    <col min="7" max="7" width="20.00390625" style="292" customWidth="1"/>
    <col min="8" max="8" width="23.375" style="292" customWidth="1"/>
    <col min="9" max="16384" width="9.125" style="292" customWidth="1"/>
  </cols>
  <sheetData>
    <row r="1" spans="1:10" ht="12.75">
      <c r="A1" s="524" t="s">
        <v>302</v>
      </c>
      <c r="B1" s="524"/>
      <c r="C1" s="524"/>
      <c r="D1" s="524"/>
      <c r="E1" s="524"/>
      <c r="F1" s="524"/>
      <c r="G1" s="524"/>
      <c r="I1" s="293"/>
      <c r="J1" s="293"/>
    </row>
    <row r="2" spans="1:10" ht="12.75">
      <c r="A2" s="294"/>
      <c r="B2" s="294"/>
      <c r="C2" s="294"/>
      <c r="D2" s="294"/>
      <c r="E2" s="294"/>
      <c r="F2" s="294"/>
      <c r="G2" s="294"/>
      <c r="I2" s="293"/>
      <c r="J2" s="293"/>
    </row>
    <row r="3" spans="1:10" ht="12.75">
      <c r="A3" s="524" t="s">
        <v>289</v>
      </c>
      <c r="B3" s="524"/>
      <c r="C3" s="524"/>
      <c r="I3" s="293"/>
      <c r="J3" s="293"/>
    </row>
    <row r="4" spans="9:10" ht="12.75">
      <c r="I4" s="293"/>
      <c r="J4" s="293"/>
    </row>
    <row r="5" spans="1:10" ht="12.75">
      <c r="A5" s="522" t="s">
        <v>290</v>
      </c>
      <c r="B5" s="522" t="s">
        <v>291</v>
      </c>
      <c r="C5" s="522" t="s">
        <v>292</v>
      </c>
      <c r="I5" s="293"/>
      <c r="J5" s="293"/>
    </row>
    <row r="6" spans="1:10" ht="12.75">
      <c r="A6" s="522"/>
      <c r="B6" s="522"/>
      <c r="C6" s="522"/>
      <c r="I6" s="293"/>
      <c r="J6" s="293"/>
    </row>
    <row r="7" spans="1:10" ht="12.75">
      <c r="A7" s="522"/>
      <c r="B7" s="522"/>
      <c r="C7" s="295" t="s">
        <v>293</v>
      </c>
      <c r="I7" s="293"/>
      <c r="J7" s="293"/>
    </row>
    <row r="8" spans="1:10" ht="12.75">
      <c r="A8" s="525" t="s">
        <v>124</v>
      </c>
      <c r="B8" s="295">
        <v>2017</v>
      </c>
      <c r="C8" s="296">
        <v>95129.3</v>
      </c>
      <c r="I8" s="293"/>
      <c r="J8" s="293"/>
    </row>
    <row r="9" spans="1:10" ht="12.75">
      <c r="A9" s="525"/>
      <c r="B9" s="295">
        <v>2018</v>
      </c>
      <c r="C9" s="296">
        <v>57622.03</v>
      </c>
      <c r="I9" s="293"/>
      <c r="J9" s="293"/>
    </row>
    <row r="10" spans="1:10" ht="12.75">
      <c r="A10" s="526"/>
      <c r="B10" s="295">
        <v>2019</v>
      </c>
      <c r="C10" s="296">
        <v>58699.75</v>
      </c>
      <c r="I10" s="293"/>
      <c r="J10" s="293"/>
    </row>
    <row r="11" spans="9:10" ht="12.75">
      <c r="I11" s="293"/>
      <c r="J11" s="293"/>
    </row>
    <row r="12" spans="1:10" ht="68.25" customHeight="1">
      <c r="A12" s="520" t="s">
        <v>294</v>
      </c>
      <c r="B12" s="295" t="s">
        <v>291</v>
      </c>
      <c r="C12" s="295" t="s">
        <v>263</v>
      </c>
      <c r="D12" s="295" t="s">
        <v>264</v>
      </c>
      <c r="E12" s="520" t="s">
        <v>295</v>
      </c>
      <c r="F12" s="295" t="s">
        <v>266</v>
      </c>
      <c r="G12" s="295" t="s">
        <v>297</v>
      </c>
      <c r="H12" s="295" t="s">
        <v>299</v>
      </c>
      <c r="I12" s="293"/>
      <c r="J12" s="293"/>
    </row>
    <row r="13" spans="1:10" ht="12.75">
      <c r="A13" s="521"/>
      <c r="B13" s="297"/>
      <c r="C13" s="297" t="s">
        <v>269</v>
      </c>
      <c r="D13" s="297" t="s">
        <v>270</v>
      </c>
      <c r="E13" s="521"/>
      <c r="F13" s="297" t="s">
        <v>270</v>
      </c>
      <c r="G13" s="297"/>
      <c r="H13" s="297"/>
      <c r="I13" s="293"/>
      <c r="J13" s="293"/>
    </row>
    <row r="14" spans="1:10" ht="12.75">
      <c r="A14" s="522" t="s">
        <v>296</v>
      </c>
      <c r="B14" s="297">
        <v>2017</v>
      </c>
      <c r="C14" s="296">
        <v>13.97</v>
      </c>
      <c r="D14" s="298">
        <v>1</v>
      </c>
      <c r="E14" s="297">
        <v>0.75</v>
      </c>
      <c r="F14" s="299">
        <v>0.0412</v>
      </c>
      <c r="G14" s="300">
        <v>0.0475</v>
      </c>
      <c r="H14" s="301">
        <v>0</v>
      </c>
      <c r="I14" s="293"/>
      <c r="J14" s="293"/>
    </row>
    <row r="15" spans="1:10" ht="12.75">
      <c r="A15" s="523"/>
      <c r="B15" s="295">
        <v>2018</v>
      </c>
      <c r="C15" s="302">
        <v>14.9</v>
      </c>
      <c r="D15" s="298">
        <v>1</v>
      </c>
      <c r="E15" s="297">
        <v>0.75</v>
      </c>
      <c r="F15" s="299">
        <v>0.0412</v>
      </c>
      <c r="G15" s="300">
        <v>0.0467</v>
      </c>
      <c r="H15" s="301">
        <v>0</v>
      </c>
      <c r="I15" s="293"/>
      <c r="J15" s="293"/>
    </row>
    <row r="16" spans="1:10" ht="12.75">
      <c r="A16" s="523"/>
      <c r="B16" s="297">
        <v>2019</v>
      </c>
      <c r="C16" s="302">
        <v>15.9</v>
      </c>
      <c r="D16" s="298">
        <v>1</v>
      </c>
      <c r="E16" s="297">
        <v>0.75</v>
      </c>
      <c r="F16" s="299">
        <v>0.0412</v>
      </c>
      <c r="G16" s="300">
        <v>0.0459</v>
      </c>
      <c r="H16" s="301">
        <v>0</v>
      </c>
      <c r="I16" s="293"/>
      <c r="J16" s="293"/>
    </row>
  </sheetData>
  <sheetProtection password="C6A3" sheet="1" objects="1" scenarios="1" selectLockedCells="1" selectUnlockedCells="1"/>
  <mergeCells count="9">
    <mergeCell ref="A12:A13"/>
    <mergeCell ref="E12:E13"/>
    <mergeCell ref="A14:A16"/>
    <mergeCell ref="A1:G1"/>
    <mergeCell ref="A3:C3"/>
    <mergeCell ref="A5:A7"/>
    <mergeCell ref="B5:B7"/>
    <mergeCell ref="C5:C6"/>
    <mergeCell ref="A8:A10"/>
  </mergeCells>
  <printOptions/>
  <pageMargins left="0.7" right="0.7" top="0.75" bottom="0.75" header="0.3" footer="0.3"/>
  <pageSetup orientation="portrait" paperSize="9" scale="46" r:id="rId1"/>
</worksheet>
</file>

<file path=xl/worksheets/sheet11.xml><?xml version="1.0" encoding="utf-8"?>
<worksheet xmlns="http://schemas.openxmlformats.org/spreadsheetml/2006/main" xmlns:r="http://schemas.openxmlformats.org/officeDocument/2006/relationships">
  <dimension ref="A1:J19"/>
  <sheetViews>
    <sheetView view="pageBreakPreview" zoomScaleSheetLayoutView="100" zoomScalePageLayoutView="0" workbookViewId="0" topLeftCell="A1">
      <selection activeCell="M33" sqref="M33"/>
    </sheetView>
  </sheetViews>
  <sheetFormatPr defaultColWidth="9.00390625" defaultRowHeight="12.75"/>
  <cols>
    <col min="1" max="1" width="19.00390625" style="0" customWidth="1"/>
    <col min="2" max="2" width="33.875" style="0" customWidth="1"/>
    <col min="3" max="3" width="14.00390625" style="0" customWidth="1"/>
    <col min="4" max="8" width="15.75390625" style="0" customWidth="1"/>
    <col min="9" max="9" width="23.125" style="0" customWidth="1"/>
  </cols>
  <sheetData>
    <row r="1" spans="1:10" ht="15">
      <c r="A1" s="404"/>
      <c r="J1" s="404"/>
    </row>
    <row r="2" spans="1:10" ht="15.75">
      <c r="A2" s="404"/>
      <c r="B2" s="527" t="s">
        <v>366</v>
      </c>
      <c r="C2" s="527"/>
      <c r="D2" s="527"/>
      <c r="E2" s="527"/>
      <c r="F2" s="527"/>
      <c r="G2" s="527"/>
      <c r="H2" s="527"/>
      <c r="J2" s="404"/>
    </row>
    <row r="3" spans="1:10" ht="15.75">
      <c r="A3" s="404"/>
      <c r="B3" s="405"/>
      <c r="C3" s="405"/>
      <c r="D3" s="405"/>
      <c r="E3" s="405"/>
      <c r="F3" s="405"/>
      <c r="G3" s="405"/>
      <c r="H3" s="405"/>
      <c r="J3" s="404"/>
    </row>
    <row r="4" spans="1:10" ht="15">
      <c r="A4" s="404"/>
      <c r="J4" s="404"/>
    </row>
    <row r="5" spans="1:10" ht="15">
      <c r="A5" s="404"/>
      <c r="J5" s="404"/>
    </row>
    <row r="6" spans="1:10" ht="15.75">
      <c r="A6" s="404"/>
      <c r="B6" s="527" t="s">
        <v>367</v>
      </c>
      <c r="C6" s="527"/>
      <c r="D6" s="527"/>
      <c r="J6" s="404"/>
    </row>
    <row r="7" spans="1:10" ht="15">
      <c r="A7" s="404"/>
      <c r="J7" s="404"/>
    </row>
    <row r="8" spans="1:10" ht="15">
      <c r="A8" s="404"/>
      <c r="B8" s="528" t="s">
        <v>290</v>
      </c>
      <c r="C8" s="528" t="s">
        <v>291</v>
      </c>
      <c r="D8" s="528" t="s">
        <v>292</v>
      </c>
      <c r="J8" s="404"/>
    </row>
    <row r="9" spans="1:10" ht="15">
      <c r="A9" s="404"/>
      <c r="B9" s="529"/>
      <c r="C9" s="528"/>
      <c r="D9" s="528"/>
      <c r="J9" s="404"/>
    </row>
    <row r="10" spans="1:10" ht="15.75">
      <c r="A10" s="404"/>
      <c r="B10" s="529"/>
      <c r="C10" s="528"/>
      <c r="D10" s="406" t="s">
        <v>293</v>
      </c>
      <c r="J10" s="404"/>
    </row>
    <row r="11" spans="1:10" ht="15.75">
      <c r="A11" s="404"/>
      <c r="B11" s="407" t="s">
        <v>368</v>
      </c>
      <c r="C11" s="406">
        <v>2017</v>
      </c>
      <c r="D11" s="408">
        <v>61705.49</v>
      </c>
      <c r="J11" s="404"/>
    </row>
    <row r="12" spans="1:10" ht="15">
      <c r="A12" s="404"/>
      <c r="J12" s="404"/>
    </row>
    <row r="13" spans="1:10" ht="15">
      <c r="A13" s="404"/>
      <c r="B13" s="404"/>
      <c r="C13" s="404"/>
      <c r="D13" s="404"/>
      <c r="E13" s="404"/>
      <c r="F13" s="404"/>
      <c r="G13" s="404"/>
      <c r="H13" s="404"/>
      <c r="I13" s="404"/>
      <c r="J13" s="404"/>
    </row>
    <row r="14" spans="1:10" ht="15">
      <c r="A14" s="404"/>
      <c r="J14" s="404"/>
    </row>
    <row r="15" spans="1:10" ht="94.5">
      <c r="A15" s="404"/>
      <c r="B15" s="530" t="s">
        <v>294</v>
      </c>
      <c r="C15" s="406" t="s">
        <v>291</v>
      </c>
      <c r="D15" s="406" t="s">
        <v>263</v>
      </c>
      <c r="E15" s="406" t="s">
        <v>264</v>
      </c>
      <c r="F15" s="530" t="s">
        <v>295</v>
      </c>
      <c r="G15" s="406" t="s">
        <v>266</v>
      </c>
      <c r="H15" s="406" t="s">
        <v>369</v>
      </c>
      <c r="I15" s="406" t="s">
        <v>370</v>
      </c>
      <c r="J15" s="404"/>
    </row>
    <row r="16" spans="1:10" ht="15.75">
      <c r="A16" s="404"/>
      <c r="B16" s="531"/>
      <c r="C16" s="409"/>
      <c r="D16" s="409" t="s">
        <v>269</v>
      </c>
      <c r="E16" s="409" t="s">
        <v>270</v>
      </c>
      <c r="F16" s="531"/>
      <c r="G16" s="409" t="s">
        <v>270</v>
      </c>
      <c r="H16" s="409"/>
      <c r="I16" s="409"/>
      <c r="J16" s="404"/>
    </row>
    <row r="17" spans="1:10" ht="15.75">
      <c r="A17" s="404"/>
      <c r="B17" s="406" t="s">
        <v>371</v>
      </c>
      <c r="C17" s="409">
        <v>2017</v>
      </c>
      <c r="D17" s="408">
        <v>17.22</v>
      </c>
      <c r="E17" s="410">
        <v>1</v>
      </c>
      <c r="F17" s="409">
        <v>0.75</v>
      </c>
      <c r="G17" s="411">
        <v>0.0412</v>
      </c>
      <c r="H17" s="412">
        <v>0.0475</v>
      </c>
      <c r="I17" s="412">
        <v>0</v>
      </c>
      <c r="J17" s="404"/>
    </row>
    <row r="18" spans="1:10" ht="15">
      <c r="A18" s="404"/>
      <c r="J18" s="404"/>
    </row>
    <row r="19" spans="1:10" ht="15">
      <c r="A19" s="404"/>
      <c r="J19" s="404"/>
    </row>
  </sheetData>
  <sheetProtection password="C6A3" sheet="1" objects="1" scenarios="1"/>
  <mergeCells count="7">
    <mergeCell ref="B2:H2"/>
    <mergeCell ref="B6:D6"/>
    <mergeCell ref="B8:B10"/>
    <mergeCell ref="C8:C10"/>
    <mergeCell ref="D8:D9"/>
    <mergeCell ref="B15:B16"/>
    <mergeCell ref="F15:F16"/>
  </mergeCells>
  <printOptions/>
  <pageMargins left="0.7" right="0.7" top="0.75" bottom="0.75" header="0.3" footer="0.3"/>
  <pageSetup orientation="portrait" paperSize="9" scale="53" r:id="rId1"/>
</worksheet>
</file>

<file path=xl/worksheets/sheet12.xml><?xml version="1.0" encoding="utf-8"?>
<worksheet xmlns="http://schemas.openxmlformats.org/spreadsheetml/2006/main" xmlns:r="http://schemas.openxmlformats.org/officeDocument/2006/relationships">
  <dimension ref="A1:J16"/>
  <sheetViews>
    <sheetView view="pageBreakPreview" zoomScale="115" zoomScaleNormal="115" zoomScaleSheetLayoutView="115" zoomScalePageLayoutView="0" workbookViewId="0" topLeftCell="A1">
      <selection activeCell="F7" sqref="F7"/>
    </sheetView>
  </sheetViews>
  <sheetFormatPr defaultColWidth="9.00390625" defaultRowHeight="12.75"/>
  <cols>
    <col min="1" max="1" width="40.875" style="292" customWidth="1"/>
    <col min="2" max="2" width="9.125" style="292" customWidth="1"/>
    <col min="3" max="3" width="29.625" style="292" customWidth="1"/>
    <col min="4" max="4" width="20.375" style="292" customWidth="1"/>
    <col min="5" max="5" width="23.25390625" style="292" customWidth="1"/>
    <col min="6" max="6" width="23.625" style="292" customWidth="1"/>
    <col min="7" max="7" width="20.00390625" style="292" customWidth="1"/>
    <col min="8" max="8" width="23.375" style="292" customWidth="1"/>
    <col min="9" max="16384" width="9.125" style="292" customWidth="1"/>
  </cols>
  <sheetData>
    <row r="1" spans="1:10" ht="12.75">
      <c r="A1" s="524" t="s">
        <v>303</v>
      </c>
      <c r="B1" s="524"/>
      <c r="C1" s="524"/>
      <c r="D1" s="524"/>
      <c r="E1" s="524"/>
      <c r="F1" s="524"/>
      <c r="G1" s="524"/>
      <c r="I1" s="293"/>
      <c r="J1" s="293"/>
    </row>
    <row r="2" spans="1:10" ht="12.75">
      <c r="A2" s="294"/>
      <c r="B2" s="294"/>
      <c r="C2" s="294"/>
      <c r="D2" s="294"/>
      <c r="E2" s="294"/>
      <c r="F2" s="294"/>
      <c r="G2" s="294"/>
      <c r="I2" s="293"/>
      <c r="J2" s="293"/>
    </row>
    <row r="3" spans="1:10" ht="12.75">
      <c r="A3" s="524" t="s">
        <v>289</v>
      </c>
      <c r="B3" s="524"/>
      <c r="C3" s="524"/>
      <c r="I3" s="293"/>
      <c r="J3" s="293"/>
    </row>
    <row r="4" spans="9:10" ht="12.75">
      <c r="I4" s="293"/>
      <c r="J4" s="293"/>
    </row>
    <row r="5" spans="1:10" ht="12.75">
      <c r="A5" s="522" t="s">
        <v>290</v>
      </c>
      <c r="B5" s="522" t="s">
        <v>291</v>
      </c>
      <c r="C5" s="522" t="s">
        <v>292</v>
      </c>
      <c r="I5" s="293"/>
      <c r="J5" s="293"/>
    </row>
    <row r="6" spans="1:10" ht="12.75">
      <c r="A6" s="522"/>
      <c r="B6" s="522"/>
      <c r="C6" s="522"/>
      <c r="I6" s="293"/>
      <c r="J6" s="293"/>
    </row>
    <row r="7" spans="1:10" ht="12.75">
      <c r="A7" s="522"/>
      <c r="B7" s="522"/>
      <c r="C7" s="295" t="s">
        <v>293</v>
      </c>
      <c r="I7" s="293"/>
      <c r="J7" s="293"/>
    </row>
    <row r="8" spans="1:10" ht="12.75">
      <c r="A8" s="525" t="s">
        <v>124</v>
      </c>
      <c r="B8" s="295">
        <v>2017</v>
      </c>
      <c r="C8" s="296">
        <v>12507.76</v>
      </c>
      <c r="I8" s="293"/>
      <c r="J8" s="293"/>
    </row>
    <row r="9" spans="1:10" ht="12.75">
      <c r="A9" s="525"/>
      <c r="B9" s="295">
        <v>2018</v>
      </c>
      <c r="C9" s="296">
        <v>12685.79</v>
      </c>
      <c r="I9" s="293"/>
      <c r="J9" s="293"/>
    </row>
    <row r="10" spans="1:10" ht="12.75">
      <c r="A10" s="526"/>
      <c r="B10" s="295">
        <v>2019</v>
      </c>
      <c r="C10" s="296">
        <v>13535.74</v>
      </c>
      <c r="I10" s="293"/>
      <c r="J10" s="293"/>
    </row>
    <row r="11" spans="9:10" ht="12.75">
      <c r="I11" s="293"/>
      <c r="J11" s="293"/>
    </row>
    <row r="12" spans="1:10" ht="68.25" customHeight="1">
      <c r="A12" s="520" t="s">
        <v>294</v>
      </c>
      <c r="B12" s="295" t="s">
        <v>291</v>
      </c>
      <c r="C12" s="295" t="s">
        <v>263</v>
      </c>
      <c r="D12" s="295" t="s">
        <v>264</v>
      </c>
      <c r="E12" s="520" t="s">
        <v>295</v>
      </c>
      <c r="F12" s="295" t="s">
        <v>266</v>
      </c>
      <c r="G12" s="295" t="s">
        <v>297</v>
      </c>
      <c r="H12" s="295" t="s">
        <v>299</v>
      </c>
      <c r="I12" s="293"/>
      <c r="J12" s="293"/>
    </row>
    <row r="13" spans="1:10" ht="12.75">
      <c r="A13" s="521"/>
      <c r="B13" s="297"/>
      <c r="C13" s="297" t="s">
        <v>269</v>
      </c>
      <c r="D13" s="297" t="s">
        <v>270</v>
      </c>
      <c r="E13" s="521"/>
      <c r="F13" s="297" t="s">
        <v>270</v>
      </c>
      <c r="G13" s="297"/>
      <c r="H13" s="297"/>
      <c r="I13" s="293"/>
      <c r="J13" s="293"/>
    </row>
    <row r="14" spans="1:10" ht="12.75">
      <c r="A14" s="522" t="s">
        <v>296</v>
      </c>
      <c r="B14" s="297">
        <v>2017</v>
      </c>
      <c r="C14" s="296">
        <v>8.91</v>
      </c>
      <c r="D14" s="298">
        <v>0.75</v>
      </c>
      <c r="E14" s="297">
        <v>0.75</v>
      </c>
      <c r="F14" s="299">
        <v>0.0322</v>
      </c>
      <c r="G14" s="300">
        <v>0.4608</v>
      </c>
      <c r="H14" s="301">
        <v>0</v>
      </c>
      <c r="I14" s="293"/>
      <c r="J14" s="293"/>
    </row>
    <row r="15" spans="1:10" ht="12.75">
      <c r="A15" s="523"/>
      <c r="B15" s="295">
        <v>2018</v>
      </c>
      <c r="C15" s="302">
        <v>9.51</v>
      </c>
      <c r="D15" s="298">
        <v>0.75</v>
      </c>
      <c r="E15" s="297">
        <v>0.75</v>
      </c>
      <c r="F15" s="299">
        <v>0.0322</v>
      </c>
      <c r="G15" s="300">
        <v>0.4535</v>
      </c>
      <c r="H15" s="301">
        <v>0</v>
      </c>
      <c r="I15" s="293"/>
      <c r="J15" s="293"/>
    </row>
    <row r="16" spans="1:10" ht="12.75">
      <c r="A16" s="523"/>
      <c r="B16" s="297">
        <v>2019</v>
      </c>
      <c r="C16" s="302">
        <v>10.15</v>
      </c>
      <c r="D16" s="298">
        <v>0.75</v>
      </c>
      <c r="E16" s="297">
        <v>0.75</v>
      </c>
      <c r="F16" s="299">
        <v>0.0322</v>
      </c>
      <c r="G16" s="300">
        <v>0.4462</v>
      </c>
      <c r="H16" s="301">
        <v>0</v>
      </c>
      <c r="I16" s="293"/>
      <c r="J16" s="293"/>
    </row>
  </sheetData>
  <sheetProtection password="C6A3" sheet="1" objects="1" scenarios="1" selectLockedCells="1" selectUnlockedCells="1"/>
  <mergeCells count="9">
    <mergeCell ref="A12:A13"/>
    <mergeCell ref="E12:E13"/>
    <mergeCell ref="A14:A16"/>
    <mergeCell ref="A1:G1"/>
    <mergeCell ref="A3:C3"/>
    <mergeCell ref="A5:A7"/>
    <mergeCell ref="B5:B7"/>
    <mergeCell ref="C5:C6"/>
    <mergeCell ref="A8:A10"/>
  </mergeCell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J18"/>
  <sheetViews>
    <sheetView view="pageBreakPreview" zoomScale="115" zoomScaleNormal="115" zoomScaleSheetLayoutView="115" zoomScalePageLayoutView="0" workbookViewId="0" topLeftCell="A1">
      <selection activeCell="G8" sqref="G8"/>
    </sheetView>
  </sheetViews>
  <sheetFormatPr defaultColWidth="9.00390625" defaultRowHeight="12.75"/>
  <cols>
    <col min="1" max="1" width="40.875" style="292" customWidth="1"/>
    <col min="2" max="2" width="9.125" style="292" customWidth="1"/>
    <col min="3" max="3" width="29.625" style="292" customWidth="1"/>
    <col min="4" max="4" width="20.375" style="292" customWidth="1"/>
    <col min="5" max="5" width="23.25390625" style="292" customWidth="1"/>
    <col min="6" max="6" width="23.625" style="292" customWidth="1"/>
    <col min="7" max="7" width="20.00390625" style="292" customWidth="1"/>
    <col min="8" max="8" width="23.375" style="292" customWidth="1"/>
    <col min="9" max="16384" width="9.125" style="292" customWidth="1"/>
  </cols>
  <sheetData>
    <row r="1" spans="1:10" ht="12.75">
      <c r="A1" s="524" t="s">
        <v>303</v>
      </c>
      <c r="B1" s="524"/>
      <c r="C1" s="524"/>
      <c r="D1" s="524"/>
      <c r="E1" s="524"/>
      <c r="F1" s="524"/>
      <c r="G1" s="524"/>
      <c r="I1" s="293"/>
      <c r="J1" s="293"/>
    </row>
    <row r="2" spans="1:10" ht="12.75">
      <c r="A2" s="294"/>
      <c r="B2" s="294"/>
      <c r="C2" s="294"/>
      <c r="D2" s="294"/>
      <c r="E2" s="294"/>
      <c r="F2" s="294"/>
      <c r="G2" s="294"/>
      <c r="I2" s="293"/>
      <c r="J2" s="293"/>
    </row>
    <row r="3" spans="1:10" ht="12.75">
      <c r="A3" s="524" t="s">
        <v>289</v>
      </c>
      <c r="B3" s="524"/>
      <c r="C3" s="524"/>
      <c r="I3" s="293"/>
      <c r="J3" s="293"/>
    </row>
    <row r="4" spans="9:10" ht="12.75">
      <c r="I4" s="293"/>
      <c r="J4" s="293"/>
    </row>
    <row r="5" spans="1:10" ht="12.75">
      <c r="A5" s="522" t="s">
        <v>290</v>
      </c>
      <c r="B5" s="522" t="s">
        <v>291</v>
      </c>
      <c r="C5" s="522" t="s">
        <v>292</v>
      </c>
      <c r="I5" s="293"/>
      <c r="J5" s="293"/>
    </row>
    <row r="6" spans="1:10" ht="12.75">
      <c r="A6" s="522"/>
      <c r="B6" s="522"/>
      <c r="C6" s="522"/>
      <c r="I6" s="293"/>
      <c r="J6" s="293"/>
    </row>
    <row r="7" spans="1:10" ht="12.75">
      <c r="A7" s="522"/>
      <c r="B7" s="522"/>
      <c r="C7" s="295" t="s">
        <v>293</v>
      </c>
      <c r="I7" s="293"/>
      <c r="J7" s="293"/>
    </row>
    <row r="8" spans="1:10" ht="12.75">
      <c r="A8" s="520" t="s">
        <v>124</v>
      </c>
      <c r="B8" s="295">
        <v>2017</v>
      </c>
      <c r="C8" s="296">
        <v>45583.41</v>
      </c>
      <c r="I8" s="293"/>
      <c r="J8" s="293"/>
    </row>
    <row r="9" spans="1:10" ht="12.75">
      <c r="A9" s="525"/>
      <c r="B9" s="295">
        <v>2018</v>
      </c>
      <c r="C9" s="296">
        <v>34261.87</v>
      </c>
      <c r="I9" s="293"/>
      <c r="J9" s="293"/>
    </row>
    <row r="10" spans="1:10" ht="12.75">
      <c r="A10" s="525"/>
      <c r="B10" s="295">
        <v>2019</v>
      </c>
      <c r="C10" s="296">
        <v>35151.02</v>
      </c>
      <c r="I10" s="293"/>
      <c r="J10" s="293"/>
    </row>
    <row r="11" spans="1:10" ht="12.75">
      <c r="A11" s="526"/>
      <c r="B11" s="295">
        <v>2020</v>
      </c>
      <c r="C11" s="296">
        <v>36063.24485617392</v>
      </c>
      <c r="I11" s="293"/>
      <c r="J11" s="293"/>
    </row>
    <row r="12" spans="9:10" ht="12.75">
      <c r="I12" s="293"/>
      <c r="J12" s="293"/>
    </row>
    <row r="13" spans="1:10" ht="68.25" customHeight="1">
      <c r="A13" s="520" t="s">
        <v>294</v>
      </c>
      <c r="B13" s="295" t="s">
        <v>291</v>
      </c>
      <c r="C13" s="295" t="s">
        <v>263</v>
      </c>
      <c r="D13" s="295" t="s">
        <v>264</v>
      </c>
      <c r="E13" s="520" t="s">
        <v>295</v>
      </c>
      <c r="F13" s="295" t="s">
        <v>266</v>
      </c>
      <c r="G13" s="295" t="s">
        <v>297</v>
      </c>
      <c r="H13" s="295" t="s">
        <v>299</v>
      </c>
      <c r="I13" s="293"/>
      <c r="J13" s="293"/>
    </row>
    <row r="14" spans="1:10" ht="12.75">
      <c r="A14" s="521"/>
      <c r="B14" s="297"/>
      <c r="C14" s="297" t="s">
        <v>269</v>
      </c>
      <c r="D14" s="297" t="s">
        <v>270</v>
      </c>
      <c r="E14" s="521"/>
      <c r="F14" s="297" t="s">
        <v>270</v>
      </c>
      <c r="G14" s="297"/>
      <c r="H14" s="297"/>
      <c r="I14" s="293"/>
      <c r="J14" s="293"/>
    </row>
    <row r="15" spans="1:10" ht="12.75" customHeight="1">
      <c r="A15" s="522" t="s">
        <v>124</v>
      </c>
      <c r="B15" s="297">
        <v>2017</v>
      </c>
      <c r="C15" s="296">
        <v>10.86</v>
      </c>
      <c r="D15" s="303">
        <v>1</v>
      </c>
      <c r="E15" s="297">
        <v>0.75</v>
      </c>
      <c r="F15" s="299">
        <v>0.0299</v>
      </c>
      <c r="G15" s="301">
        <v>0.4608</v>
      </c>
      <c r="H15" s="301">
        <v>0</v>
      </c>
      <c r="I15" s="293"/>
      <c r="J15" s="293"/>
    </row>
    <row r="16" spans="1:10" ht="12.75">
      <c r="A16" s="522"/>
      <c r="B16" s="295">
        <v>2018</v>
      </c>
      <c r="C16" s="302">
        <v>11.58</v>
      </c>
      <c r="D16" s="303">
        <v>1</v>
      </c>
      <c r="E16" s="297">
        <v>0.75</v>
      </c>
      <c r="F16" s="299">
        <v>0.0299</v>
      </c>
      <c r="G16" s="301">
        <v>0.4535</v>
      </c>
      <c r="H16" s="301">
        <v>0</v>
      </c>
      <c r="I16" s="293"/>
      <c r="J16" s="293"/>
    </row>
    <row r="17" spans="1:10" ht="12.75">
      <c r="A17" s="522"/>
      <c r="B17" s="297">
        <v>2019</v>
      </c>
      <c r="C17" s="302">
        <v>12.36</v>
      </c>
      <c r="D17" s="303">
        <v>1</v>
      </c>
      <c r="E17" s="297">
        <v>0.75</v>
      </c>
      <c r="F17" s="299">
        <v>0.0299</v>
      </c>
      <c r="G17" s="301">
        <v>0.4462</v>
      </c>
      <c r="H17" s="301">
        <v>0</v>
      </c>
      <c r="I17" s="293"/>
      <c r="J17" s="293"/>
    </row>
    <row r="18" spans="1:8" ht="12.75">
      <c r="A18" s="522"/>
      <c r="B18" s="297">
        <v>2020</v>
      </c>
      <c r="C18" s="302">
        <v>13.18812</v>
      </c>
      <c r="D18" s="303">
        <v>1</v>
      </c>
      <c r="E18" s="297">
        <v>0.75</v>
      </c>
      <c r="F18" s="299">
        <v>0.0299</v>
      </c>
      <c r="G18" s="301">
        <v>0.4389</v>
      </c>
      <c r="H18" s="301">
        <v>0</v>
      </c>
    </row>
  </sheetData>
  <sheetProtection password="C6A3" sheet="1" objects="1" scenarios="1" selectLockedCells="1" selectUnlockedCells="1"/>
  <mergeCells count="9">
    <mergeCell ref="A13:A14"/>
    <mergeCell ref="E13:E14"/>
    <mergeCell ref="A8:A11"/>
    <mergeCell ref="A15:A18"/>
    <mergeCell ref="A1:G1"/>
    <mergeCell ref="A3:C3"/>
    <mergeCell ref="A5:A7"/>
    <mergeCell ref="B5:B7"/>
    <mergeCell ref="C5:C6"/>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I1278"/>
  <sheetViews>
    <sheetView tabSelected="1" view="pageBreakPreview" zoomScale="70" zoomScaleNormal="55" zoomScaleSheetLayoutView="70" workbookViewId="0" topLeftCell="A1">
      <pane ySplit="2" topLeftCell="A296" activePane="bottomLeft" state="frozen"/>
      <selection pane="topLeft" activeCell="A1" sqref="A1"/>
      <selection pane="bottomLeft" activeCell="F312" sqref="F312"/>
    </sheetView>
  </sheetViews>
  <sheetFormatPr defaultColWidth="9.00390625" defaultRowHeight="12.75"/>
  <cols>
    <col min="1" max="1" width="6.625" style="1" customWidth="1"/>
    <col min="2" max="2" width="111.375" style="1" customWidth="1"/>
    <col min="3" max="3" width="24.375" style="1" customWidth="1"/>
    <col min="4" max="4" width="65.125" style="1" customWidth="1"/>
    <col min="5" max="5" width="65.625" style="1" customWidth="1"/>
    <col min="6" max="6" width="67.25390625" style="1" customWidth="1"/>
    <col min="7" max="7" width="3.875" style="1" customWidth="1"/>
    <col min="8" max="8" width="56.875" style="1" customWidth="1"/>
    <col min="9" max="9" width="54.375" style="1" customWidth="1"/>
    <col min="10" max="16384" width="9.125" style="1" customWidth="1"/>
  </cols>
  <sheetData>
    <row r="1" spans="1:9" ht="66" customHeight="1" thickBot="1">
      <c r="A1" s="453" t="s">
        <v>57</v>
      </c>
      <c r="B1" s="454"/>
      <c r="C1" s="454"/>
      <c r="D1" s="454"/>
      <c r="E1" s="454"/>
      <c r="F1" s="455"/>
      <c r="H1" s="7" t="s">
        <v>80</v>
      </c>
      <c r="I1" s="8" t="s">
        <v>82</v>
      </c>
    </row>
    <row r="2" spans="1:9" ht="69" customHeight="1" thickBot="1">
      <c r="A2" s="456" t="s">
        <v>76</v>
      </c>
      <c r="B2" s="457"/>
      <c r="C2" s="457"/>
      <c r="D2" s="457"/>
      <c r="E2" s="457"/>
      <c r="F2" s="458"/>
      <c r="H2" s="9" t="s">
        <v>81</v>
      </c>
      <c r="I2" s="9" t="s">
        <v>83</v>
      </c>
    </row>
    <row r="3" spans="1:9" ht="21" thickBot="1">
      <c r="A3" s="456"/>
      <c r="B3" s="457"/>
      <c r="C3" s="457"/>
      <c r="D3" s="457"/>
      <c r="E3" s="457"/>
      <c r="F3" s="458"/>
      <c r="H3" s="226"/>
      <c r="I3" s="226"/>
    </row>
    <row r="4" spans="1:6" ht="21" thickBot="1">
      <c r="A4" s="459"/>
      <c r="B4" s="460"/>
      <c r="C4" s="460"/>
      <c r="D4" s="460"/>
      <c r="E4" s="460"/>
      <c r="F4" s="461"/>
    </row>
    <row r="5" spans="1:6" ht="21" thickBot="1">
      <c r="A5" s="444" t="s">
        <v>79</v>
      </c>
      <c r="B5" s="462"/>
      <c r="C5" s="462"/>
      <c r="D5" s="462"/>
      <c r="E5" s="462"/>
      <c r="F5" s="463"/>
    </row>
    <row r="6" spans="1:6" ht="21" thickBot="1">
      <c r="A6" s="441" t="s">
        <v>206</v>
      </c>
      <c r="B6" s="442"/>
      <c r="C6" s="442"/>
      <c r="D6" s="442"/>
      <c r="E6" s="442"/>
      <c r="F6" s="443"/>
    </row>
    <row r="7" spans="1:6" ht="35.25" thickBot="1">
      <c r="A7" s="67" t="s">
        <v>53</v>
      </c>
      <c r="B7" s="68" t="s">
        <v>0</v>
      </c>
      <c r="C7" s="68" t="s">
        <v>1</v>
      </c>
      <c r="D7" s="68" t="s">
        <v>56</v>
      </c>
      <c r="E7" s="68" t="s">
        <v>55</v>
      </c>
      <c r="F7" s="69" t="s">
        <v>54</v>
      </c>
    </row>
    <row r="8" spans="1:6" ht="16.5" thickBot="1">
      <c r="A8" s="67"/>
      <c r="B8" s="68"/>
      <c r="C8" s="68"/>
      <c r="D8" s="16">
        <v>2015</v>
      </c>
      <c r="E8" s="16">
        <v>2016</v>
      </c>
      <c r="F8" s="17">
        <v>2017</v>
      </c>
    </row>
    <row r="9" spans="1:6" ht="15.75">
      <c r="A9" s="48" t="s">
        <v>2</v>
      </c>
      <c r="B9" s="49" t="s">
        <v>3</v>
      </c>
      <c r="C9" s="50"/>
      <c r="D9" s="105">
        <v>19320724</v>
      </c>
      <c r="E9" s="105">
        <v>21186779</v>
      </c>
      <c r="F9" s="106">
        <v>21186779</v>
      </c>
    </row>
    <row r="10" spans="1:6" ht="15.75">
      <c r="A10" s="53" t="s">
        <v>4</v>
      </c>
      <c r="B10" s="54" t="s">
        <v>5</v>
      </c>
      <c r="C10" s="55" t="s">
        <v>6</v>
      </c>
      <c r="D10" s="105">
        <v>-125009</v>
      </c>
      <c r="E10" s="105">
        <v>-577015</v>
      </c>
      <c r="F10" s="106">
        <v>0</v>
      </c>
    </row>
    <row r="11" spans="1:6" ht="15.75">
      <c r="A11" s="53" t="s">
        <v>7</v>
      </c>
      <c r="B11" s="54" t="s">
        <v>8</v>
      </c>
      <c r="C11" s="55" t="s">
        <v>6</v>
      </c>
      <c r="D11" s="105">
        <v>489095</v>
      </c>
      <c r="E11" s="105">
        <v>30582</v>
      </c>
      <c r="F11" s="106">
        <v>30582</v>
      </c>
    </row>
    <row r="12" spans="1:6" ht="15.75">
      <c r="A12" s="53" t="s">
        <v>9</v>
      </c>
      <c r="B12" s="54" t="s">
        <v>10</v>
      </c>
      <c r="C12" s="55" t="s">
        <v>6</v>
      </c>
      <c r="D12" s="105">
        <v>154125</v>
      </c>
      <c r="E12" s="105">
        <v>-283437</v>
      </c>
      <c r="F12" s="106">
        <v>-283437</v>
      </c>
    </row>
    <row r="13" spans="1:6" ht="15.75">
      <c r="A13" s="53" t="s">
        <v>11</v>
      </c>
      <c r="B13" s="54" t="s">
        <v>12</v>
      </c>
      <c r="C13" s="55" t="s">
        <v>6</v>
      </c>
      <c r="D13" s="105"/>
      <c r="E13" s="105"/>
      <c r="F13" s="106"/>
    </row>
    <row r="14" spans="1:6" ht="15.75">
      <c r="A14" s="53" t="s">
        <v>13</v>
      </c>
      <c r="B14" s="54" t="s">
        <v>14</v>
      </c>
      <c r="C14" s="55"/>
      <c r="D14" s="105">
        <v>-0.6470202669423776</v>
      </c>
      <c r="E14" s="105"/>
      <c r="F14" s="106"/>
    </row>
    <row r="15" spans="1:6" ht="47.25">
      <c r="A15" s="53" t="s">
        <v>15</v>
      </c>
      <c r="B15" s="54" t="s">
        <v>67</v>
      </c>
      <c r="C15" s="55" t="s">
        <v>16</v>
      </c>
      <c r="D15" s="81"/>
      <c r="E15" s="81"/>
      <c r="F15" s="82"/>
    </row>
    <row r="16" spans="1:6" ht="31.5">
      <c r="A16" s="53" t="s">
        <v>17</v>
      </c>
      <c r="B16" s="54" t="s">
        <v>66</v>
      </c>
      <c r="C16" s="55"/>
      <c r="D16" s="81"/>
      <c r="E16" s="81"/>
      <c r="F16" s="82"/>
    </row>
    <row r="17" spans="1:6" ht="18.75">
      <c r="A17" s="53" t="s">
        <v>18</v>
      </c>
      <c r="B17" s="54" t="s">
        <v>58</v>
      </c>
      <c r="C17" s="55" t="s">
        <v>19</v>
      </c>
      <c r="D17" s="81"/>
      <c r="E17" s="81"/>
      <c r="F17" s="82"/>
    </row>
    <row r="18" spans="1:6" ht="18.75">
      <c r="A18" s="53" t="s">
        <v>20</v>
      </c>
      <c r="B18" s="54" t="s">
        <v>59</v>
      </c>
      <c r="C18" s="55" t="s">
        <v>21</v>
      </c>
      <c r="D18" s="81"/>
      <c r="E18" s="81"/>
      <c r="F18" s="82"/>
    </row>
    <row r="19" spans="1:6" ht="18.75">
      <c r="A19" s="58" t="s">
        <v>22</v>
      </c>
      <c r="B19" s="59" t="s">
        <v>60</v>
      </c>
      <c r="C19" s="60" t="s">
        <v>19</v>
      </c>
      <c r="D19" s="194">
        <v>7.47</v>
      </c>
      <c r="E19" s="194">
        <v>3.6548</v>
      </c>
      <c r="F19" s="195">
        <v>3.9679495657763386</v>
      </c>
    </row>
    <row r="20" spans="1:6" ht="31.5">
      <c r="A20" s="53" t="s">
        <v>222</v>
      </c>
      <c r="B20" s="54" t="s">
        <v>221</v>
      </c>
      <c r="C20" s="55" t="s">
        <v>62</v>
      </c>
      <c r="D20" s="194">
        <v>26376.310999999998</v>
      </c>
      <c r="E20" s="194">
        <v>19672.1</v>
      </c>
      <c r="F20" s="195">
        <v>26001.323286540053</v>
      </c>
    </row>
    <row r="21" spans="1:6" ht="18.75">
      <c r="A21" s="53" t="s">
        <v>24</v>
      </c>
      <c r="B21" s="54" t="s">
        <v>64</v>
      </c>
      <c r="C21" s="55" t="s">
        <v>23</v>
      </c>
      <c r="D21" s="194"/>
      <c r="E21" s="194"/>
      <c r="F21" s="195"/>
    </row>
    <row r="22" spans="1:6" ht="47.25">
      <c r="A22" s="53" t="s">
        <v>25</v>
      </c>
      <c r="B22" s="54" t="s">
        <v>65</v>
      </c>
      <c r="C22" s="55" t="s">
        <v>16</v>
      </c>
      <c r="D22" s="194" t="s">
        <v>254</v>
      </c>
      <c r="E22" s="194" t="s">
        <v>254</v>
      </c>
      <c r="F22" s="195" t="s">
        <v>257</v>
      </c>
    </row>
    <row r="23" spans="1:6" ht="31.5">
      <c r="A23" s="53" t="s">
        <v>26</v>
      </c>
      <c r="B23" s="54" t="s">
        <v>68</v>
      </c>
      <c r="C23" s="55"/>
      <c r="D23" s="199" t="s">
        <v>255</v>
      </c>
      <c r="E23" s="199" t="s">
        <v>255</v>
      </c>
      <c r="F23" s="200" t="s">
        <v>256</v>
      </c>
    </row>
    <row r="24" spans="1:6" ht="34.5">
      <c r="A24" s="53" t="s">
        <v>27</v>
      </c>
      <c r="B24" s="54" t="s">
        <v>69</v>
      </c>
      <c r="C24" s="55" t="s">
        <v>21</v>
      </c>
      <c r="D24" s="194"/>
      <c r="E24" s="194"/>
      <c r="F24" s="195"/>
    </row>
    <row r="25" spans="1:6" ht="15.75">
      <c r="A25" s="53" t="s">
        <v>28</v>
      </c>
      <c r="B25" s="54" t="s">
        <v>29</v>
      </c>
      <c r="C25" s="55" t="s">
        <v>6</v>
      </c>
      <c r="D25" s="257">
        <v>20481.090231097503</v>
      </c>
      <c r="E25" s="194">
        <v>25020.243688848263</v>
      </c>
      <c r="F25" s="195">
        <v>32934.018845828825</v>
      </c>
    </row>
    <row r="26" spans="1:6" ht="50.25">
      <c r="A26" s="53" t="s">
        <v>30</v>
      </c>
      <c r="B26" s="54" t="s">
        <v>78</v>
      </c>
      <c r="C26" s="55" t="s">
        <v>6</v>
      </c>
      <c r="D26" s="257">
        <f>D25-D31</f>
        <v>12698.707701097504</v>
      </c>
      <c r="E26" s="257">
        <v>14849.552018394068</v>
      </c>
      <c r="F26" s="195">
        <v>15813.517686525447</v>
      </c>
    </row>
    <row r="27" spans="1:6" ht="15.75">
      <c r="A27" s="53"/>
      <c r="B27" s="54" t="s">
        <v>70</v>
      </c>
      <c r="C27" s="55"/>
      <c r="D27" s="258"/>
      <c r="E27" s="194"/>
      <c r="F27" s="195"/>
    </row>
    <row r="28" spans="1:6" ht="15.75">
      <c r="A28" s="53"/>
      <c r="B28" s="54" t="s">
        <v>31</v>
      </c>
      <c r="C28" s="55"/>
      <c r="D28" s="257">
        <v>331.21045</v>
      </c>
      <c r="E28" s="194"/>
      <c r="F28" s="195"/>
    </row>
    <row r="29" spans="1:6" ht="15.75">
      <c r="A29" s="53"/>
      <c r="B29" s="54" t="s">
        <v>32</v>
      </c>
      <c r="C29" s="55"/>
      <c r="D29" s="257">
        <v>3234.8952400000003</v>
      </c>
      <c r="E29" s="194"/>
      <c r="F29" s="195"/>
    </row>
    <row r="30" spans="1:6" ht="15.75">
      <c r="A30" s="53"/>
      <c r="B30" s="54" t="s">
        <v>33</v>
      </c>
      <c r="C30" s="55"/>
      <c r="D30" s="257">
        <v>50.27844</v>
      </c>
      <c r="E30" s="194"/>
      <c r="F30" s="195"/>
    </row>
    <row r="31" spans="1:6" ht="18.75">
      <c r="A31" s="53" t="s">
        <v>34</v>
      </c>
      <c r="B31" s="54" t="s">
        <v>71</v>
      </c>
      <c r="C31" s="55" t="s">
        <v>6</v>
      </c>
      <c r="D31" s="257">
        <v>7782.38253</v>
      </c>
      <c r="E31" s="257">
        <f>E25-E26</f>
        <v>10170.691670454195</v>
      </c>
      <c r="F31" s="195">
        <v>11451.575095650809</v>
      </c>
    </row>
    <row r="32" spans="1:6" ht="31.5">
      <c r="A32" s="53" t="s">
        <v>35</v>
      </c>
      <c r="B32" s="54" t="s">
        <v>72</v>
      </c>
      <c r="C32" s="55" t="s">
        <v>6</v>
      </c>
      <c r="D32" s="194"/>
      <c r="E32" s="259"/>
      <c r="F32" s="195">
        <v>5668.926063652568</v>
      </c>
    </row>
    <row r="33" spans="1:6" ht="31.5">
      <c r="A33" s="53" t="s">
        <v>36</v>
      </c>
      <c r="B33" s="54" t="s">
        <v>77</v>
      </c>
      <c r="C33" s="55" t="s">
        <v>6</v>
      </c>
      <c r="D33" s="194"/>
      <c r="E33" s="258"/>
      <c r="F33" s="195"/>
    </row>
    <row r="34" spans="1:6" ht="15.75">
      <c r="A34" s="53" t="s">
        <v>37</v>
      </c>
      <c r="B34" s="54" t="s">
        <v>38</v>
      </c>
      <c r="C34" s="55"/>
      <c r="D34" s="194"/>
      <c r="E34" s="258"/>
      <c r="F34" s="195"/>
    </row>
    <row r="35" spans="1:6" ht="15.75">
      <c r="A35" s="53"/>
      <c r="B35" s="62" t="s">
        <v>39</v>
      </c>
      <c r="C35" s="55"/>
      <c r="D35" s="194"/>
      <c r="E35" s="258"/>
      <c r="F35" s="195"/>
    </row>
    <row r="36" spans="1:6" ht="18.75">
      <c r="A36" s="53"/>
      <c r="B36" s="54" t="s">
        <v>73</v>
      </c>
      <c r="C36" s="55" t="s">
        <v>40</v>
      </c>
      <c r="D36" s="194">
        <v>1187.2939</v>
      </c>
      <c r="E36" s="257">
        <v>1160.89445</v>
      </c>
      <c r="F36" s="195">
        <v>1187.2939</v>
      </c>
    </row>
    <row r="37" spans="1:6" ht="18.75">
      <c r="A37" s="53"/>
      <c r="B37" s="54" t="s">
        <v>74</v>
      </c>
      <c r="C37" s="55" t="s">
        <v>41</v>
      </c>
      <c r="D37" s="194">
        <f>D26/D36</f>
        <v>10.695504879707968</v>
      </c>
      <c r="E37" s="257">
        <f>E26/E36</f>
        <v>12.791474727434581</v>
      </c>
      <c r="F37" s="264">
        <f>F26/F36</f>
        <v>13.318958083188543</v>
      </c>
    </row>
    <row r="38" spans="1:6" ht="15.75">
      <c r="A38" s="53" t="s">
        <v>42</v>
      </c>
      <c r="B38" s="54" t="s">
        <v>43</v>
      </c>
      <c r="C38" s="55"/>
      <c r="D38" s="194"/>
      <c r="E38" s="258"/>
      <c r="F38" s="195"/>
    </row>
    <row r="39" spans="1:6" ht="15.75">
      <c r="A39" s="53" t="s">
        <v>44</v>
      </c>
      <c r="B39" s="54" t="s">
        <v>45</v>
      </c>
      <c r="C39" s="55" t="s">
        <v>46</v>
      </c>
      <c r="D39" s="194">
        <v>0.68</v>
      </c>
      <c r="E39" s="258"/>
      <c r="F39" s="195"/>
    </row>
    <row r="40" spans="1:6" ht="31.5">
      <c r="A40" s="53" t="s">
        <v>47</v>
      </c>
      <c r="B40" s="54" t="s">
        <v>48</v>
      </c>
      <c r="C40" s="55" t="s">
        <v>75</v>
      </c>
      <c r="D40" s="207">
        <f>D28/D39/12</f>
        <v>40.589515931372546</v>
      </c>
      <c r="E40" s="260"/>
      <c r="F40" s="195"/>
    </row>
    <row r="41" spans="1:6" ht="15.75">
      <c r="A41" s="53" t="s">
        <v>49</v>
      </c>
      <c r="B41" s="54" t="s">
        <v>50</v>
      </c>
      <c r="C41" s="55"/>
      <c r="D41" s="199"/>
      <c r="E41" s="199"/>
      <c r="F41" s="200"/>
    </row>
    <row r="42" spans="1:6" ht="15.75">
      <c r="A42" s="53"/>
      <c r="B42" s="62" t="s">
        <v>39</v>
      </c>
      <c r="C42" s="55"/>
      <c r="D42" s="194"/>
      <c r="E42" s="194"/>
      <c r="F42" s="195"/>
    </row>
    <row r="43" spans="1:6" ht="15.75">
      <c r="A43" s="53"/>
      <c r="B43" s="54" t="s">
        <v>51</v>
      </c>
      <c r="C43" s="55" t="s">
        <v>6</v>
      </c>
      <c r="D43" s="194">
        <f>E43</f>
        <v>1000</v>
      </c>
      <c r="E43" s="194">
        <v>1000</v>
      </c>
      <c r="F43" s="195">
        <v>1000</v>
      </c>
    </row>
    <row r="44" spans="1:6" ht="16.5" thickBot="1">
      <c r="A44" s="64"/>
      <c r="B44" s="65" t="s">
        <v>52</v>
      </c>
      <c r="C44" s="66" t="s">
        <v>6</v>
      </c>
      <c r="D44" s="205"/>
      <c r="E44" s="205"/>
      <c r="F44" s="206"/>
    </row>
    <row r="45" spans="1:6" ht="16.5" thickBot="1">
      <c r="A45" s="154"/>
      <c r="B45" s="155"/>
      <c r="C45" s="155"/>
      <c r="D45" s="155"/>
      <c r="E45" s="155"/>
      <c r="F45" s="156"/>
    </row>
    <row r="46" spans="1:6" ht="21" thickBot="1">
      <c r="A46" s="441" t="s">
        <v>207</v>
      </c>
      <c r="B46" s="442"/>
      <c r="C46" s="442"/>
      <c r="D46" s="442"/>
      <c r="E46" s="442"/>
      <c r="F46" s="443"/>
    </row>
    <row r="47" spans="1:6" ht="35.25" thickBot="1">
      <c r="A47" s="67" t="s">
        <v>53</v>
      </c>
      <c r="B47" s="68" t="s">
        <v>0</v>
      </c>
      <c r="C47" s="68" t="s">
        <v>1</v>
      </c>
      <c r="D47" s="68" t="s">
        <v>56</v>
      </c>
      <c r="E47" s="68" t="s">
        <v>55</v>
      </c>
      <c r="F47" s="69" t="s">
        <v>54</v>
      </c>
    </row>
    <row r="48" spans="1:6" ht="16.5" thickBot="1">
      <c r="A48" s="67"/>
      <c r="B48" s="68"/>
      <c r="C48" s="68"/>
      <c r="D48" s="16">
        <v>2015</v>
      </c>
      <c r="E48" s="16">
        <v>2016</v>
      </c>
      <c r="F48" s="17">
        <v>2017</v>
      </c>
    </row>
    <row r="49" spans="1:6" ht="15.75">
      <c r="A49" s="76" t="s">
        <v>2</v>
      </c>
      <c r="B49" s="77" t="s">
        <v>3</v>
      </c>
      <c r="C49" s="78"/>
      <c r="D49" s="262">
        <v>19320724</v>
      </c>
      <c r="E49" s="262">
        <v>21186779</v>
      </c>
      <c r="F49" s="263">
        <v>21186779</v>
      </c>
    </row>
    <row r="50" spans="1:6" ht="15.75">
      <c r="A50" s="53" t="s">
        <v>4</v>
      </c>
      <c r="B50" s="54" t="s">
        <v>5</v>
      </c>
      <c r="C50" s="55" t="s">
        <v>6</v>
      </c>
      <c r="D50" s="105">
        <v>-125009</v>
      </c>
      <c r="E50" s="105">
        <v>-577015</v>
      </c>
      <c r="F50" s="106">
        <v>0</v>
      </c>
    </row>
    <row r="51" spans="1:6" ht="15.75">
      <c r="A51" s="53" t="s">
        <v>7</v>
      </c>
      <c r="B51" s="54" t="s">
        <v>8</v>
      </c>
      <c r="C51" s="55" t="s">
        <v>6</v>
      </c>
      <c r="D51" s="105">
        <v>489095</v>
      </c>
      <c r="E51" s="105">
        <v>30582</v>
      </c>
      <c r="F51" s="106">
        <v>30582</v>
      </c>
    </row>
    <row r="52" spans="1:6" ht="15.75">
      <c r="A52" s="53" t="s">
        <v>9</v>
      </c>
      <c r="B52" s="54" t="s">
        <v>10</v>
      </c>
      <c r="C52" s="55" t="s">
        <v>6</v>
      </c>
      <c r="D52" s="105">
        <v>154125</v>
      </c>
      <c r="E52" s="105">
        <v>-283437</v>
      </c>
      <c r="F52" s="106">
        <v>-283437</v>
      </c>
    </row>
    <row r="53" spans="1:6" ht="15.75">
      <c r="A53" s="53" t="s">
        <v>11</v>
      </c>
      <c r="B53" s="54" t="s">
        <v>12</v>
      </c>
      <c r="C53" s="55" t="s">
        <v>6</v>
      </c>
      <c r="D53" s="105"/>
      <c r="E53" s="105"/>
      <c r="F53" s="106"/>
    </row>
    <row r="54" spans="1:6" ht="15.75">
      <c r="A54" s="53" t="s">
        <v>13</v>
      </c>
      <c r="B54" s="54" t="s">
        <v>14</v>
      </c>
      <c r="C54" s="55"/>
      <c r="D54" s="105">
        <v>-0.6470202669423776</v>
      </c>
      <c r="E54" s="105"/>
      <c r="F54" s="106"/>
    </row>
    <row r="55" spans="1:6" ht="47.25">
      <c r="A55" s="53" t="s">
        <v>15</v>
      </c>
      <c r="B55" s="54" t="s">
        <v>67</v>
      </c>
      <c r="C55" s="55" t="s">
        <v>16</v>
      </c>
      <c r="D55" s="81"/>
      <c r="E55" s="81"/>
      <c r="F55" s="82"/>
    </row>
    <row r="56" spans="1:6" ht="31.5">
      <c r="A56" s="53" t="s">
        <v>17</v>
      </c>
      <c r="B56" s="54" t="s">
        <v>66</v>
      </c>
      <c r="C56" s="55"/>
      <c r="D56" s="81"/>
      <c r="E56" s="81"/>
      <c r="F56" s="82"/>
    </row>
    <row r="57" spans="1:6" ht="18.75">
      <c r="A57" s="53" t="s">
        <v>18</v>
      </c>
      <c r="B57" s="54" t="s">
        <v>58</v>
      </c>
      <c r="C57" s="55" t="s">
        <v>19</v>
      </c>
      <c r="D57" s="81"/>
      <c r="E57" s="81"/>
      <c r="F57" s="82"/>
    </row>
    <row r="58" spans="1:6" ht="18.75">
      <c r="A58" s="53" t="s">
        <v>20</v>
      </c>
      <c r="B58" s="54" t="s">
        <v>59</v>
      </c>
      <c r="C58" s="55" t="s">
        <v>21</v>
      </c>
      <c r="D58" s="81"/>
      <c r="E58" s="81"/>
      <c r="F58" s="82"/>
    </row>
    <row r="59" spans="1:6" ht="18.75">
      <c r="A59" s="58" t="s">
        <v>22</v>
      </c>
      <c r="B59" s="59" t="s">
        <v>60</v>
      </c>
      <c r="C59" s="60" t="s">
        <v>19</v>
      </c>
      <c r="D59" s="194">
        <v>14.457677059082892</v>
      </c>
      <c r="E59" s="194">
        <v>6.88</v>
      </c>
      <c r="F59" s="195">
        <v>6.339625188243159</v>
      </c>
    </row>
    <row r="60" spans="1:6" ht="34.5">
      <c r="A60" s="53" t="s">
        <v>61</v>
      </c>
      <c r="B60" s="54" t="s">
        <v>63</v>
      </c>
      <c r="C60" s="55" t="s">
        <v>62</v>
      </c>
      <c r="D60" s="194">
        <v>68834.99399999999</v>
      </c>
      <c r="E60" s="194">
        <v>46709.97000000001</v>
      </c>
      <c r="F60" s="195">
        <v>41542.524999999994</v>
      </c>
    </row>
    <row r="61" spans="1:6" ht="18.75">
      <c r="A61" s="53" t="s">
        <v>24</v>
      </c>
      <c r="B61" s="54" t="s">
        <v>64</v>
      </c>
      <c r="C61" s="55" t="s">
        <v>23</v>
      </c>
      <c r="D61" s="194"/>
      <c r="E61" s="194"/>
      <c r="F61" s="195"/>
    </row>
    <row r="62" spans="1:6" ht="34.5">
      <c r="A62" s="53" t="s">
        <v>25</v>
      </c>
      <c r="B62" s="54" t="s">
        <v>65</v>
      </c>
      <c r="C62" s="55" t="s">
        <v>16</v>
      </c>
      <c r="D62" s="194" t="s">
        <v>259</v>
      </c>
      <c r="E62" s="194" t="s">
        <v>259</v>
      </c>
      <c r="F62" s="195" t="s">
        <v>257</v>
      </c>
    </row>
    <row r="63" spans="1:6" ht="31.5">
      <c r="A63" s="53" t="s">
        <v>26</v>
      </c>
      <c r="B63" s="54" t="s">
        <v>68</v>
      </c>
      <c r="C63" s="55"/>
      <c r="D63" s="199" t="s">
        <v>255</v>
      </c>
      <c r="E63" s="199" t="s">
        <v>255</v>
      </c>
      <c r="F63" s="200" t="s">
        <v>256</v>
      </c>
    </row>
    <row r="64" spans="1:6" ht="34.5">
      <c r="A64" s="53" t="s">
        <v>27</v>
      </c>
      <c r="B64" s="54" t="s">
        <v>69</v>
      </c>
      <c r="C64" s="55" t="s">
        <v>21</v>
      </c>
      <c r="D64" s="194"/>
      <c r="E64" s="194"/>
      <c r="F64" s="195"/>
    </row>
    <row r="65" spans="1:6" ht="15.75">
      <c r="A65" s="53" t="s">
        <v>28</v>
      </c>
      <c r="B65" s="54" t="s">
        <v>29</v>
      </c>
      <c r="C65" s="55" t="s">
        <v>6</v>
      </c>
      <c r="D65" s="257">
        <v>42630.11925858666</v>
      </c>
      <c r="E65" s="257">
        <v>17870.99</v>
      </c>
      <c r="F65" s="195">
        <v>64192.83647242583</v>
      </c>
    </row>
    <row r="66" spans="1:6" ht="50.25">
      <c r="A66" s="53" t="s">
        <v>30</v>
      </c>
      <c r="B66" s="54" t="s">
        <v>78</v>
      </c>
      <c r="C66" s="55" t="s">
        <v>6</v>
      </c>
      <c r="D66" s="257">
        <v>33982.14983858666</v>
      </c>
      <c r="E66" s="257">
        <v>14004.48</v>
      </c>
      <c r="F66" s="195">
        <v>40370.725907529566</v>
      </c>
    </row>
    <row r="67" spans="1:6" ht="15.75">
      <c r="A67" s="53"/>
      <c r="B67" s="54" t="s">
        <v>70</v>
      </c>
      <c r="C67" s="55"/>
      <c r="D67" s="258"/>
      <c r="E67" s="257"/>
      <c r="F67" s="195"/>
    </row>
    <row r="68" spans="1:6" ht="15.75">
      <c r="A68" s="53"/>
      <c r="B68" s="54" t="s">
        <v>31</v>
      </c>
      <c r="C68" s="55"/>
      <c r="D68" s="257">
        <v>9718.349450000002</v>
      </c>
      <c r="E68" s="257"/>
      <c r="F68" s="195">
        <v>18772.06255041865</v>
      </c>
    </row>
    <row r="69" spans="1:6" ht="15.75">
      <c r="A69" s="53"/>
      <c r="B69" s="54" t="s">
        <v>32</v>
      </c>
      <c r="C69" s="55"/>
      <c r="D69" s="257">
        <v>14257.517619999999</v>
      </c>
      <c r="E69" s="257"/>
      <c r="F69" s="195">
        <v>7620</v>
      </c>
    </row>
    <row r="70" spans="1:6" ht="15.75">
      <c r="A70" s="53"/>
      <c r="B70" s="54" t="s">
        <v>33</v>
      </c>
      <c r="C70" s="55"/>
      <c r="D70" s="257">
        <v>548.7879300000001</v>
      </c>
      <c r="E70" s="257"/>
      <c r="F70" s="195">
        <v>1025.5203008738572</v>
      </c>
    </row>
    <row r="71" spans="1:6" ht="18.75">
      <c r="A71" s="53" t="s">
        <v>34</v>
      </c>
      <c r="B71" s="54" t="s">
        <v>71</v>
      </c>
      <c r="C71" s="55" t="s">
        <v>6</v>
      </c>
      <c r="D71" s="257">
        <v>7492.779420000001</v>
      </c>
      <c r="E71" s="257">
        <v>2355.23</v>
      </c>
      <c r="F71" s="195">
        <v>11549.2981879519</v>
      </c>
    </row>
    <row r="72" spans="1:6" ht="31.5">
      <c r="A72" s="53" t="s">
        <v>35</v>
      </c>
      <c r="B72" s="54" t="s">
        <v>72</v>
      </c>
      <c r="C72" s="55" t="s">
        <v>6</v>
      </c>
      <c r="D72" s="194"/>
      <c r="E72" s="261">
        <v>220.47000000000116</v>
      </c>
      <c r="F72" s="195">
        <v>9720.90237694436</v>
      </c>
    </row>
    <row r="73" spans="1:6" ht="31.5">
      <c r="A73" s="53" t="s">
        <v>36</v>
      </c>
      <c r="B73" s="54" t="s">
        <v>77</v>
      </c>
      <c r="C73" s="55" t="s">
        <v>6</v>
      </c>
      <c r="D73" s="194">
        <v>1155.19</v>
      </c>
      <c r="E73" s="257">
        <v>1290.81</v>
      </c>
      <c r="F73" s="195">
        <v>2551.91</v>
      </c>
    </row>
    <row r="74" spans="1:6" ht="31.5">
      <c r="A74" s="53" t="s">
        <v>37</v>
      </c>
      <c r="B74" s="54" t="s">
        <v>38</v>
      </c>
      <c r="C74" s="55"/>
      <c r="D74" s="194" t="s">
        <v>258</v>
      </c>
      <c r="E74" s="194" t="s">
        <v>258</v>
      </c>
      <c r="F74" s="195" t="s">
        <v>258</v>
      </c>
    </row>
    <row r="75" spans="1:6" ht="15.75">
      <c r="A75" s="53"/>
      <c r="B75" s="62" t="s">
        <v>39</v>
      </c>
      <c r="C75" s="55"/>
      <c r="D75" s="194"/>
      <c r="E75" s="258"/>
      <c r="F75" s="200"/>
    </row>
    <row r="76" spans="1:6" ht="18.75">
      <c r="A76" s="53"/>
      <c r="B76" s="54" t="s">
        <v>73</v>
      </c>
      <c r="C76" s="55" t="s">
        <v>40</v>
      </c>
      <c r="D76" s="194">
        <v>1395.1200000000001</v>
      </c>
      <c r="E76" s="257">
        <v>1105.52</v>
      </c>
      <c r="F76" s="195">
        <v>1193.3</v>
      </c>
    </row>
    <row r="77" spans="1:6" ht="18.75">
      <c r="A77" s="53"/>
      <c r="B77" s="54" t="s">
        <v>74</v>
      </c>
      <c r="C77" s="55" t="s">
        <v>41</v>
      </c>
      <c r="D77" s="194">
        <v>24.357868741460702</v>
      </c>
      <c r="E77" s="257">
        <v>12.667776250090455</v>
      </c>
      <c r="F77" s="264">
        <v>33.83116224547856</v>
      </c>
    </row>
    <row r="78" spans="1:6" ht="15.75">
      <c r="A78" s="53" t="s">
        <v>42</v>
      </c>
      <c r="B78" s="54" t="s">
        <v>43</v>
      </c>
      <c r="C78" s="55"/>
      <c r="D78" s="194"/>
      <c r="E78" s="258"/>
      <c r="F78" s="195"/>
    </row>
    <row r="79" spans="1:6" ht="15.75">
      <c r="A79" s="53" t="s">
        <v>44</v>
      </c>
      <c r="B79" s="54" t="s">
        <v>45</v>
      </c>
      <c r="C79" s="55" t="s">
        <v>46</v>
      </c>
      <c r="D79" s="194">
        <v>21.07</v>
      </c>
      <c r="E79" s="258"/>
      <c r="F79" s="195">
        <v>35.715491914799564</v>
      </c>
    </row>
    <row r="80" spans="1:6" ht="31.5">
      <c r="A80" s="53" t="s">
        <v>47</v>
      </c>
      <c r="B80" s="54" t="s">
        <v>48</v>
      </c>
      <c r="C80" s="55" t="s">
        <v>75</v>
      </c>
      <c r="D80" s="207">
        <v>38.43675624901124</v>
      </c>
      <c r="E80" s="260" t="e">
        <v>#DIV/0!</v>
      </c>
      <c r="F80" s="195">
        <v>43.8</v>
      </c>
    </row>
    <row r="81" spans="1:6" ht="15.75">
      <c r="A81" s="53" t="s">
        <v>49</v>
      </c>
      <c r="B81" s="54" t="s">
        <v>50</v>
      </c>
      <c r="C81" s="55"/>
      <c r="D81" s="199"/>
      <c r="E81" s="199"/>
      <c r="F81" s="200"/>
    </row>
    <row r="82" spans="1:6" ht="15.75">
      <c r="A82" s="53"/>
      <c r="B82" s="62" t="s">
        <v>39</v>
      </c>
      <c r="C82" s="55"/>
      <c r="D82" s="194"/>
      <c r="E82" s="194"/>
      <c r="F82" s="195"/>
    </row>
    <row r="83" spans="1:6" ht="15.75">
      <c r="A83" s="53"/>
      <c r="B83" s="54" t="s">
        <v>51</v>
      </c>
      <c r="C83" s="55" t="s">
        <v>6</v>
      </c>
      <c r="D83" s="194">
        <v>1000</v>
      </c>
      <c r="E83" s="194">
        <v>1000</v>
      </c>
      <c r="F83" s="195">
        <v>1000</v>
      </c>
    </row>
    <row r="84" spans="1:6" ht="16.5" thickBot="1">
      <c r="A84" s="64"/>
      <c r="B84" s="65" t="s">
        <v>52</v>
      </c>
      <c r="C84" s="66" t="s">
        <v>6</v>
      </c>
      <c r="D84" s="205"/>
      <c r="E84" s="205"/>
      <c r="F84" s="206"/>
    </row>
    <row r="85" spans="1:6" ht="16.5" thickBot="1">
      <c r="A85" s="154"/>
      <c r="B85" s="155"/>
      <c r="C85" s="155"/>
      <c r="D85" s="155"/>
      <c r="E85" s="155"/>
      <c r="F85" s="156"/>
    </row>
    <row r="86" spans="1:6" ht="21" thickBot="1">
      <c r="A86" s="441" t="s">
        <v>208</v>
      </c>
      <c r="B86" s="442"/>
      <c r="C86" s="442"/>
      <c r="D86" s="442"/>
      <c r="E86" s="442"/>
      <c r="F86" s="443"/>
    </row>
    <row r="87" spans="1:6" ht="35.25" thickBot="1">
      <c r="A87" s="67" t="s">
        <v>53</v>
      </c>
      <c r="B87" s="68" t="s">
        <v>0</v>
      </c>
      <c r="C87" s="68" t="s">
        <v>1</v>
      </c>
      <c r="D87" s="68" t="s">
        <v>56</v>
      </c>
      <c r="E87" s="68" t="s">
        <v>55</v>
      </c>
      <c r="F87" s="69" t="s">
        <v>54</v>
      </c>
    </row>
    <row r="88" spans="1:6" ht="16.5" thickBot="1">
      <c r="A88" s="67"/>
      <c r="B88" s="68"/>
      <c r="C88" s="68"/>
      <c r="D88" s="16">
        <v>2015</v>
      </c>
      <c r="E88" s="16">
        <v>2016</v>
      </c>
      <c r="F88" s="17">
        <v>2017</v>
      </c>
    </row>
    <row r="89" spans="1:6" ht="15.75">
      <c r="A89" s="48" t="s">
        <v>2</v>
      </c>
      <c r="B89" s="49" t="s">
        <v>3</v>
      </c>
      <c r="C89" s="50"/>
      <c r="D89" s="105"/>
      <c r="E89" s="105"/>
      <c r="F89" s="106"/>
    </row>
    <row r="90" spans="1:6" ht="15.75">
      <c r="A90" s="53" t="s">
        <v>4</v>
      </c>
      <c r="B90" s="54" t="s">
        <v>5</v>
      </c>
      <c r="C90" s="55" t="s">
        <v>6</v>
      </c>
      <c r="D90" s="105">
        <v>19320724</v>
      </c>
      <c r="E90" s="105">
        <v>21186779</v>
      </c>
      <c r="F90" s="106">
        <v>21186779</v>
      </c>
    </row>
    <row r="91" spans="1:6" ht="15.75">
      <c r="A91" s="53" t="s">
        <v>7</v>
      </c>
      <c r="B91" s="54" t="s">
        <v>8</v>
      </c>
      <c r="C91" s="55" t="s">
        <v>6</v>
      </c>
      <c r="D91" s="105">
        <v>-125009</v>
      </c>
      <c r="E91" s="105">
        <v>-577015</v>
      </c>
      <c r="F91" s="106">
        <v>-577015</v>
      </c>
    </row>
    <row r="92" spans="1:6" ht="15.75">
      <c r="A92" s="53" t="s">
        <v>9</v>
      </c>
      <c r="B92" s="54" t="s">
        <v>10</v>
      </c>
      <c r="C92" s="55" t="s">
        <v>6</v>
      </c>
      <c r="D92" s="105">
        <v>489095</v>
      </c>
      <c r="E92" s="105">
        <v>30582</v>
      </c>
      <c r="F92" s="106">
        <v>30582</v>
      </c>
    </row>
    <row r="93" spans="1:6" ht="15.75">
      <c r="A93" s="53" t="s">
        <v>11</v>
      </c>
      <c r="B93" s="54" t="s">
        <v>12</v>
      </c>
      <c r="C93" s="55" t="s">
        <v>6</v>
      </c>
      <c r="D93" s="105">
        <v>154125</v>
      </c>
      <c r="E93" s="105">
        <v>-283437</v>
      </c>
      <c r="F93" s="106">
        <v>-283437</v>
      </c>
    </row>
    <row r="94" spans="1:6" ht="15.75">
      <c r="A94" s="53" t="s">
        <v>13</v>
      </c>
      <c r="B94" s="54" t="s">
        <v>14</v>
      </c>
      <c r="C94" s="55"/>
      <c r="D94" s="105"/>
      <c r="E94" s="105"/>
      <c r="F94" s="106"/>
    </row>
    <row r="95" spans="1:6" ht="47.25">
      <c r="A95" s="53" t="s">
        <v>15</v>
      </c>
      <c r="B95" s="54" t="s">
        <v>67</v>
      </c>
      <c r="C95" s="55" t="s">
        <v>16</v>
      </c>
      <c r="D95" s="105">
        <v>-0.6470202669423776</v>
      </c>
      <c r="E95" s="105"/>
      <c r="F95" s="106"/>
    </row>
    <row r="96" spans="1:6" ht="31.5">
      <c r="A96" s="53" t="s">
        <v>17</v>
      </c>
      <c r="B96" s="54" t="s">
        <v>66</v>
      </c>
      <c r="C96" s="55"/>
      <c r="D96" s="81"/>
      <c r="E96" s="81"/>
      <c r="F96" s="82"/>
    </row>
    <row r="97" spans="1:6" ht="18.75">
      <c r="A97" s="53" t="s">
        <v>18</v>
      </c>
      <c r="B97" s="54" t="s">
        <v>58</v>
      </c>
      <c r="C97" s="55" t="s">
        <v>19</v>
      </c>
      <c r="D97" s="81"/>
      <c r="E97" s="81"/>
      <c r="F97" s="82"/>
    </row>
    <row r="98" spans="1:6" ht="18.75">
      <c r="A98" s="53" t="s">
        <v>20</v>
      </c>
      <c r="B98" s="54" t="s">
        <v>59</v>
      </c>
      <c r="C98" s="55" t="s">
        <v>21</v>
      </c>
      <c r="D98" s="81"/>
      <c r="E98" s="81"/>
      <c r="F98" s="82"/>
    </row>
    <row r="99" spans="1:6" ht="18.75">
      <c r="A99" s="58" t="s">
        <v>22</v>
      </c>
      <c r="B99" s="59" t="s">
        <v>60</v>
      </c>
      <c r="C99" s="60" t="s">
        <v>19</v>
      </c>
      <c r="D99" s="87">
        <v>6.2644</v>
      </c>
      <c r="E99" s="87">
        <v>4.138760875646582</v>
      </c>
      <c r="F99" s="88">
        <v>3.5049890666581334</v>
      </c>
    </row>
    <row r="100" spans="1:6" ht="34.5">
      <c r="A100" s="53" t="s">
        <v>61</v>
      </c>
      <c r="B100" s="54" t="s">
        <v>63</v>
      </c>
      <c r="C100" s="55" t="s">
        <v>62</v>
      </c>
      <c r="D100" s="89">
        <v>14153.123</v>
      </c>
      <c r="E100" s="89">
        <v>26116.55</v>
      </c>
      <c r="F100" s="90">
        <v>22967.619000000006</v>
      </c>
    </row>
    <row r="101" spans="1:6" ht="18.75">
      <c r="A101" s="53" t="s">
        <v>24</v>
      </c>
      <c r="B101" s="54" t="s">
        <v>64</v>
      </c>
      <c r="C101" s="55" t="s">
        <v>23</v>
      </c>
      <c r="D101" s="81"/>
      <c r="E101" s="81"/>
      <c r="F101" s="82"/>
    </row>
    <row r="102" spans="1:6" ht="34.5">
      <c r="A102" s="53" t="s">
        <v>25</v>
      </c>
      <c r="B102" s="54" t="s">
        <v>65</v>
      </c>
      <c r="C102" s="55" t="s">
        <v>16</v>
      </c>
      <c r="D102" s="120" t="s">
        <v>209</v>
      </c>
      <c r="E102" s="120" t="s">
        <v>209</v>
      </c>
      <c r="F102" s="104" t="s">
        <v>210</v>
      </c>
    </row>
    <row r="103" spans="1:6" ht="31.5">
      <c r="A103" s="53" t="s">
        <v>26</v>
      </c>
      <c r="B103" s="54" t="s">
        <v>68</v>
      </c>
      <c r="C103" s="55"/>
      <c r="D103" s="120" t="s">
        <v>211</v>
      </c>
      <c r="E103" s="120" t="s">
        <v>211</v>
      </c>
      <c r="F103" s="104" t="s">
        <v>212</v>
      </c>
    </row>
    <row r="104" spans="1:6" ht="34.5">
      <c r="A104" s="53" t="s">
        <v>27</v>
      </c>
      <c r="B104" s="54" t="s">
        <v>69</v>
      </c>
      <c r="C104" s="55" t="s">
        <v>21</v>
      </c>
      <c r="D104" s="81"/>
      <c r="E104" s="81"/>
      <c r="F104" s="82"/>
    </row>
    <row r="105" spans="1:6" ht="15.75">
      <c r="A105" s="53" t="s">
        <v>28</v>
      </c>
      <c r="B105" s="54" t="s">
        <v>29</v>
      </c>
      <c r="C105" s="55" t="s">
        <v>6</v>
      </c>
      <c r="D105" s="81">
        <v>15011.372930000005</v>
      </c>
      <c r="E105" s="81">
        <v>12337.319999999998</v>
      </c>
      <c r="F105" s="82">
        <v>37013.30017170429</v>
      </c>
    </row>
    <row r="106" spans="1:6" ht="50.25">
      <c r="A106" s="53" t="s">
        <v>30</v>
      </c>
      <c r="B106" s="54" t="s">
        <v>78</v>
      </c>
      <c r="C106" s="55" t="s">
        <v>6</v>
      </c>
      <c r="D106" s="81">
        <v>7732.173800000004</v>
      </c>
      <c r="E106" s="81">
        <v>9167.419999999998</v>
      </c>
      <c r="F106" s="82">
        <v>9999.388078205131</v>
      </c>
    </row>
    <row r="107" spans="1:6" ht="15.75">
      <c r="A107" s="53"/>
      <c r="B107" s="54" t="s">
        <v>70</v>
      </c>
      <c r="C107" s="55"/>
      <c r="D107" s="81"/>
      <c r="E107" s="81"/>
      <c r="F107" s="82"/>
    </row>
    <row r="108" spans="1:6" ht="15.75">
      <c r="A108" s="53"/>
      <c r="B108" s="54" t="s">
        <v>31</v>
      </c>
      <c r="C108" s="55"/>
      <c r="D108" s="81">
        <v>4040.4458100000006</v>
      </c>
      <c r="E108" s="81"/>
      <c r="F108" s="82"/>
    </row>
    <row r="109" spans="1:6" ht="15.75">
      <c r="A109" s="53"/>
      <c r="B109" s="54" t="s">
        <v>32</v>
      </c>
      <c r="C109" s="55"/>
      <c r="D109" s="81"/>
      <c r="E109" s="81"/>
      <c r="F109" s="82"/>
    </row>
    <row r="110" spans="1:6" ht="15.75">
      <c r="A110" s="53"/>
      <c r="B110" s="54" t="s">
        <v>33</v>
      </c>
      <c r="C110" s="55"/>
      <c r="D110" s="81">
        <v>3166.5916899999997</v>
      </c>
      <c r="E110" s="81"/>
      <c r="F110" s="82"/>
    </row>
    <row r="111" spans="1:6" ht="18.75">
      <c r="A111" s="53" t="s">
        <v>34</v>
      </c>
      <c r="B111" s="54" t="s">
        <v>71</v>
      </c>
      <c r="C111" s="55" t="s">
        <v>6</v>
      </c>
      <c r="D111" s="81">
        <v>7279.199130000001</v>
      </c>
      <c r="E111" s="81">
        <v>5291.0599999999995</v>
      </c>
      <c r="F111" s="82">
        <v>14736.421526956787</v>
      </c>
    </row>
    <row r="112" spans="1:6" ht="31.5">
      <c r="A112" s="53" t="s">
        <v>35</v>
      </c>
      <c r="B112" s="54" t="s">
        <v>72</v>
      </c>
      <c r="C112" s="55" t="s">
        <v>6</v>
      </c>
      <c r="D112" s="81"/>
      <c r="E112" s="81">
        <v>-2121.16</v>
      </c>
      <c r="F112" s="82">
        <v>12277.490566542374</v>
      </c>
    </row>
    <row r="113" spans="1:6" ht="31.5">
      <c r="A113" s="53" t="s">
        <v>36</v>
      </c>
      <c r="B113" s="54" t="s">
        <v>77</v>
      </c>
      <c r="C113" s="55" t="s">
        <v>6</v>
      </c>
      <c r="D113" s="81"/>
      <c r="E113" s="81"/>
      <c r="F113" s="82"/>
    </row>
    <row r="114" spans="1:6" ht="15.75">
      <c r="A114" s="53" t="s">
        <v>37</v>
      </c>
      <c r="B114" s="54" t="s">
        <v>38</v>
      </c>
      <c r="C114" s="55"/>
      <c r="D114" s="81"/>
      <c r="E114" s="81"/>
      <c r="F114" s="82"/>
    </row>
    <row r="115" spans="1:6" ht="15.75">
      <c r="A115" s="53"/>
      <c r="B115" s="62" t="s">
        <v>39</v>
      </c>
      <c r="C115" s="55"/>
      <c r="D115" s="81"/>
      <c r="E115" s="81"/>
      <c r="F115" s="82"/>
    </row>
    <row r="116" spans="1:6" ht="18.75">
      <c r="A116" s="53"/>
      <c r="B116" s="54" t="s">
        <v>73</v>
      </c>
      <c r="C116" s="55" t="s">
        <v>40</v>
      </c>
      <c r="D116" s="81">
        <v>544.75</v>
      </c>
      <c r="E116" s="81">
        <v>514.6969</v>
      </c>
      <c r="F116" s="82">
        <v>544.75</v>
      </c>
    </row>
    <row r="117" spans="1:6" ht="18.75">
      <c r="A117" s="53"/>
      <c r="B117" s="54" t="s">
        <v>74</v>
      </c>
      <c r="C117" s="55" t="s">
        <v>41</v>
      </c>
      <c r="D117" s="81">
        <v>14.19398586507573</v>
      </c>
      <c r="E117" s="81">
        <v>17.811298261170794</v>
      </c>
      <c r="F117" s="82">
        <v>18.35592120827009</v>
      </c>
    </row>
    <row r="118" spans="1:6" ht="15.75">
      <c r="A118" s="53" t="s">
        <v>42</v>
      </c>
      <c r="B118" s="54" t="s">
        <v>43</v>
      </c>
      <c r="C118" s="55"/>
      <c r="D118" s="81"/>
      <c r="E118" s="81"/>
      <c r="F118" s="82"/>
    </row>
    <row r="119" spans="1:6" ht="15.75">
      <c r="A119" s="53" t="s">
        <v>44</v>
      </c>
      <c r="B119" s="54" t="s">
        <v>45</v>
      </c>
      <c r="C119" s="55" t="s">
        <v>46</v>
      </c>
      <c r="D119" s="81">
        <v>8.46</v>
      </c>
      <c r="E119" s="81"/>
      <c r="F119" s="82"/>
    </row>
    <row r="120" spans="1:6" ht="31.5">
      <c r="A120" s="53" t="s">
        <v>47</v>
      </c>
      <c r="B120" s="54" t="s">
        <v>48</v>
      </c>
      <c r="C120" s="55" t="s">
        <v>75</v>
      </c>
      <c r="D120" s="81">
        <v>39.799505614657214</v>
      </c>
      <c r="E120" s="81"/>
      <c r="F120" s="82"/>
    </row>
    <row r="121" spans="1:6" ht="15.75">
      <c r="A121" s="53" t="s">
        <v>49</v>
      </c>
      <c r="B121" s="54" t="s">
        <v>50</v>
      </c>
      <c r="C121" s="55"/>
      <c r="D121" s="55"/>
      <c r="E121" s="56"/>
      <c r="F121" s="57"/>
    </row>
    <row r="122" spans="1:6" ht="15.75">
      <c r="A122" s="53"/>
      <c r="B122" s="62" t="s">
        <v>39</v>
      </c>
      <c r="C122" s="55"/>
      <c r="D122" s="81"/>
      <c r="E122" s="81"/>
      <c r="F122" s="82"/>
    </row>
    <row r="123" spans="1:6" ht="15.75">
      <c r="A123" s="53"/>
      <c r="B123" s="54" t="s">
        <v>51</v>
      </c>
      <c r="C123" s="55" t="s">
        <v>6</v>
      </c>
      <c r="D123" s="81">
        <v>1000</v>
      </c>
      <c r="E123" s="81">
        <v>1000</v>
      </c>
      <c r="F123" s="82">
        <v>1000</v>
      </c>
    </row>
    <row r="124" spans="1:6" ht="16.5" thickBot="1">
      <c r="A124" s="64"/>
      <c r="B124" s="65" t="s">
        <v>52</v>
      </c>
      <c r="C124" s="66" t="s">
        <v>6</v>
      </c>
      <c r="D124" s="83"/>
      <c r="E124" s="83"/>
      <c r="F124" s="84"/>
    </row>
    <row r="125" spans="1:6" ht="21" thickBot="1">
      <c r="A125" s="441" t="s">
        <v>325</v>
      </c>
      <c r="B125" s="442"/>
      <c r="C125" s="442"/>
      <c r="D125" s="442"/>
      <c r="E125" s="442"/>
      <c r="F125" s="443"/>
    </row>
    <row r="126" spans="1:6" ht="35.25" thickBot="1">
      <c r="A126" s="67" t="s">
        <v>53</v>
      </c>
      <c r="B126" s="68" t="s">
        <v>0</v>
      </c>
      <c r="C126" s="68" t="s">
        <v>1</v>
      </c>
      <c r="D126" s="68" t="s">
        <v>56</v>
      </c>
      <c r="E126" s="68" t="s">
        <v>55</v>
      </c>
      <c r="F126" s="69" t="s">
        <v>54</v>
      </c>
    </row>
    <row r="127" spans="1:6" ht="16.5" thickBot="1">
      <c r="A127" s="67"/>
      <c r="B127" s="68"/>
      <c r="C127" s="68"/>
      <c r="D127" s="16">
        <v>2015</v>
      </c>
      <c r="E127" s="16">
        <v>2016</v>
      </c>
      <c r="F127" s="17">
        <v>2017</v>
      </c>
    </row>
    <row r="128" spans="1:6" ht="15.75">
      <c r="A128" s="48" t="s">
        <v>2</v>
      </c>
      <c r="B128" s="49" t="s">
        <v>3</v>
      </c>
      <c r="C128" s="50"/>
      <c r="D128" s="343"/>
      <c r="E128" s="343"/>
      <c r="F128" s="104"/>
    </row>
    <row r="129" spans="1:6" ht="15.75">
      <c r="A129" s="53" t="s">
        <v>4</v>
      </c>
      <c r="B129" s="54" t="s">
        <v>5</v>
      </c>
      <c r="C129" s="55" t="s">
        <v>6</v>
      </c>
      <c r="D129" s="343">
        <v>19320724</v>
      </c>
      <c r="E129" s="343">
        <v>21186779</v>
      </c>
      <c r="F129" s="104">
        <v>21186779</v>
      </c>
    </row>
    <row r="130" spans="1:6" ht="15.75">
      <c r="A130" s="53" t="s">
        <v>7</v>
      </c>
      <c r="B130" s="54" t="s">
        <v>8</v>
      </c>
      <c r="C130" s="55" t="s">
        <v>6</v>
      </c>
      <c r="D130" s="343">
        <v>-125009</v>
      </c>
      <c r="E130" s="343">
        <v>-577015</v>
      </c>
      <c r="F130" s="104">
        <v>-577015</v>
      </c>
    </row>
    <row r="131" spans="1:6" ht="15.75">
      <c r="A131" s="53" t="s">
        <v>9</v>
      </c>
      <c r="B131" s="54" t="s">
        <v>10</v>
      </c>
      <c r="C131" s="55" t="s">
        <v>6</v>
      </c>
      <c r="D131" s="343">
        <v>489095</v>
      </c>
      <c r="E131" s="343">
        <v>30582</v>
      </c>
      <c r="F131" s="104">
        <v>30582</v>
      </c>
    </row>
    <row r="132" spans="1:6" ht="15.75">
      <c r="A132" s="53" t="s">
        <v>11</v>
      </c>
      <c r="B132" s="54" t="s">
        <v>12</v>
      </c>
      <c r="C132" s="55" t="s">
        <v>6</v>
      </c>
      <c r="D132" s="343">
        <v>154125</v>
      </c>
      <c r="E132" s="343">
        <v>-283437</v>
      </c>
      <c r="F132" s="104">
        <v>-283437</v>
      </c>
    </row>
    <row r="133" spans="1:6" ht="15.75">
      <c r="A133" s="53" t="s">
        <v>13</v>
      </c>
      <c r="B133" s="54" t="s">
        <v>14</v>
      </c>
      <c r="C133" s="55"/>
      <c r="D133" s="343"/>
      <c r="E133" s="343"/>
      <c r="F133" s="104"/>
    </row>
    <row r="134" spans="1:6" ht="47.25">
      <c r="A134" s="53" t="s">
        <v>15</v>
      </c>
      <c r="B134" s="54" t="s">
        <v>67</v>
      </c>
      <c r="C134" s="55" t="s">
        <v>16</v>
      </c>
      <c r="D134" s="343">
        <v>-0.6470202669423776</v>
      </c>
      <c r="E134" s="343"/>
      <c r="F134" s="104"/>
    </row>
    <row r="135" spans="1:6" ht="31.5">
      <c r="A135" s="53" t="s">
        <v>17</v>
      </c>
      <c r="B135" s="54" t="s">
        <v>66</v>
      </c>
      <c r="C135" s="55"/>
      <c r="D135" s="89"/>
      <c r="E135" s="89"/>
      <c r="F135" s="90"/>
    </row>
    <row r="136" spans="1:6" ht="18.75">
      <c r="A136" s="53" t="s">
        <v>18</v>
      </c>
      <c r="B136" s="54" t="s">
        <v>58</v>
      </c>
      <c r="C136" s="55" t="s">
        <v>19</v>
      </c>
      <c r="D136" s="89"/>
      <c r="E136" s="89"/>
      <c r="F136" s="90"/>
    </row>
    <row r="137" spans="1:6" ht="18.75">
      <c r="A137" s="53" t="s">
        <v>20</v>
      </c>
      <c r="B137" s="54" t="s">
        <v>59</v>
      </c>
      <c r="C137" s="55" t="s">
        <v>21</v>
      </c>
      <c r="D137" s="89"/>
      <c r="E137" s="89"/>
      <c r="F137" s="90"/>
    </row>
    <row r="138" spans="1:6" ht="18.75">
      <c r="A138" s="58" t="s">
        <v>22</v>
      </c>
      <c r="B138" s="59" t="s">
        <v>60</v>
      </c>
      <c r="C138" s="60" t="s">
        <v>19</v>
      </c>
      <c r="D138" s="89">
        <v>1.8733789954337903</v>
      </c>
      <c r="E138" s="89"/>
      <c r="F138" s="353">
        <v>2.132668163438016</v>
      </c>
    </row>
    <row r="139" spans="1:6" ht="34.5">
      <c r="A139" s="53" t="s">
        <v>61</v>
      </c>
      <c r="B139" s="54" t="s">
        <v>63</v>
      </c>
      <c r="C139" s="55" t="s">
        <v>62</v>
      </c>
      <c r="D139" s="89">
        <v>12839.628</v>
      </c>
      <c r="E139" s="89"/>
      <c r="F139" s="353">
        <v>13975.025</v>
      </c>
    </row>
    <row r="140" spans="1:6" ht="18.75">
      <c r="A140" s="53" t="s">
        <v>24</v>
      </c>
      <c r="B140" s="54" t="s">
        <v>64</v>
      </c>
      <c r="C140" s="55" t="s">
        <v>23</v>
      </c>
      <c r="D140" s="89"/>
      <c r="E140" s="89"/>
      <c r="F140" s="353"/>
    </row>
    <row r="141" spans="1:6" ht="47.25">
      <c r="A141" s="53" t="s">
        <v>25</v>
      </c>
      <c r="B141" s="54" t="s">
        <v>65</v>
      </c>
      <c r="C141" s="55" t="s">
        <v>16</v>
      </c>
      <c r="D141" s="122" t="s">
        <v>326</v>
      </c>
      <c r="E141" s="122"/>
      <c r="F141" s="352" t="s">
        <v>210</v>
      </c>
    </row>
    <row r="142" spans="1:6" ht="18.75">
      <c r="A142" s="53" t="s">
        <v>26</v>
      </c>
      <c r="B142" s="54" t="s">
        <v>68</v>
      </c>
      <c r="C142" s="55"/>
      <c r="D142" s="122" t="s">
        <v>212</v>
      </c>
      <c r="E142" s="122"/>
      <c r="F142" s="352" t="s">
        <v>212</v>
      </c>
    </row>
    <row r="143" spans="1:6" ht="34.5">
      <c r="A143" s="53" t="s">
        <v>27</v>
      </c>
      <c r="B143" s="54" t="s">
        <v>69</v>
      </c>
      <c r="C143" s="55" t="s">
        <v>21</v>
      </c>
      <c r="D143" s="89"/>
      <c r="E143" s="89"/>
      <c r="F143" s="353"/>
    </row>
    <row r="144" spans="1:6" ht="15.75">
      <c r="A144" s="53" t="s">
        <v>28</v>
      </c>
      <c r="B144" s="54" t="s">
        <v>29</v>
      </c>
      <c r="C144" s="55" t="s">
        <v>6</v>
      </c>
      <c r="D144" s="89">
        <v>19798.043489645523</v>
      </c>
      <c r="E144" s="89"/>
      <c r="F144" s="353">
        <v>71589.69777209914</v>
      </c>
    </row>
    <row r="145" spans="1:6" ht="50.25">
      <c r="A145" s="53" t="s">
        <v>30</v>
      </c>
      <c r="B145" s="54" t="s">
        <v>78</v>
      </c>
      <c r="C145" s="55" t="s">
        <v>6</v>
      </c>
      <c r="D145" s="89">
        <v>11588.199039645522</v>
      </c>
      <c r="E145" s="89"/>
      <c r="F145" s="353">
        <v>27351.78920936554</v>
      </c>
    </row>
    <row r="146" spans="1:6" ht="15.75">
      <c r="A146" s="53"/>
      <c r="B146" s="54" t="s">
        <v>70</v>
      </c>
      <c r="C146" s="55"/>
      <c r="D146" s="89"/>
      <c r="E146" s="89"/>
      <c r="F146" s="353"/>
    </row>
    <row r="147" spans="1:6" ht="15.75">
      <c r="A147" s="53"/>
      <c r="B147" s="54" t="s">
        <v>31</v>
      </c>
      <c r="C147" s="55"/>
      <c r="D147" s="89">
        <v>6005.5127299999995</v>
      </c>
      <c r="E147" s="89"/>
      <c r="F147" s="353">
        <v>8184.190588492629</v>
      </c>
    </row>
    <row r="148" spans="1:6" ht="15.75">
      <c r="A148" s="53"/>
      <c r="B148" s="54" t="s">
        <v>32</v>
      </c>
      <c r="C148" s="55"/>
      <c r="D148" s="89">
        <v>357.808</v>
      </c>
      <c r="E148" s="89"/>
      <c r="F148" s="353">
        <v>1565.387</v>
      </c>
    </row>
    <row r="149" spans="1:6" ht="15.75">
      <c r="A149" s="53"/>
      <c r="B149" s="54" t="s">
        <v>33</v>
      </c>
      <c r="C149" s="55"/>
      <c r="D149" s="89">
        <v>484.86327</v>
      </c>
      <c r="E149" s="89"/>
      <c r="F149" s="353">
        <v>531.1174055333333</v>
      </c>
    </row>
    <row r="150" spans="1:6" ht="18.75">
      <c r="A150" s="53" t="s">
        <v>34</v>
      </c>
      <c r="B150" s="54" t="s">
        <v>71</v>
      </c>
      <c r="C150" s="55" t="s">
        <v>6</v>
      </c>
      <c r="D150" s="89">
        <v>8209.84445</v>
      </c>
      <c r="E150" s="89"/>
      <c r="F150" s="353">
        <v>21607.971013731618</v>
      </c>
    </row>
    <row r="151" spans="1:6" ht="31.5">
      <c r="A151" s="53" t="s">
        <v>35</v>
      </c>
      <c r="B151" s="54" t="s">
        <v>72</v>
      </c>
      <c r="C151" s="55" t="s">
        <v>6</v>
      </c>
      <c r="D151" s="89"/>
      <c r="E151" s="89"/>
      <c r="F151" s="353">
        <v>22629.93754900199</v>
      </c>
    </row>
    <row r="152" spans="1:6" ht="31.5">
      <c r="A152" s="53" t="s">
        <v>36</v>
      </c>
      <c r="B152" s="54" t="s">
        <v>77</v>
      </c>
      <c r="C152" s="55" t="s">
        <v>6</v>
      </c>
      <c r="D152" s="89"/>
      <c r="E152" s="89"/>
      <c r="F152" s="353"/>
    </row>
    <row r="153" spans="1:6" ht="15.75">
      <c r="A153" s="53" t="s">
        <v>37</v>
      </c>
      <c r="B153" s="54" t="s">
        <v>38</v>
      </c>
      <c r="C153" s="55"/>
      <c r="D153" s="89" t="s">
        <v>212</v>
      </c>
      <c r="E153" s="89"/>
      <c r="F153" s="352" t="s">
        <v>212</v>
      </c>
    </row>
    <row r="154" spans="1:6" ht="15.75">
      <c r="A154" s="53"/>
      <c r="B154" s="62" t="s">
        <v>39</v>
      </c>
      <c r="C154" s="55"/>
      <c r="D154" s="89"/>
      <c r="E154" s="89"/>
      <c r="F154" s="353"/>
    </row>
    <row r="155" spans="1:6" ht="18.75">
      <c r="A155" s="53"/>
      <c r="B155" s="54" t="s">
        <v>73</v>
      </c>
      <c r="C155" s="55" t="s">
        <v>40</v>
      </c>
      <c r="D155" s="89">
        <v>516.1385</v>
      </c>
      <c r="E155" s="89"/>
      <c r="F155" s="353">
        <v>559.24</v>
      </c>
    </row>
    <row r="156" spans="1:6" ht="18.75">
      <c r="A156" s="53"/>
      <c r="B156" s="54" t="s">
        <v>74</v>
      </c>
      <c r="C156" s="55" t="s">
        <v>41</v>
      </c>
      <c r="D156" s="89">
        <v>22.451723790504918</v>
      </c>
      <c r="E156" s="89"/>
      <c r="F156" s="354">
        <v>48.908857036988664</v>
      </c>
    </row>
    <row r="157" spans="1:6" ht="15.75">
      <c r="A157" s="53" t="s">
        <v>42</v>
      </c>
      <c r="B157" s="54" t="s">
        <v>43</v>
      </c>
      <c r="C157" s="55"/>
      <c r="D157" s="89"/>
      <c r="E157" s="89"/>
      <c r="F157" s="353"/>
    </row>
    <row r="158" spans="1:6" ht="15.75">
      <c r="A158" s="53" t="s">
        <v>44</v>
      </c>
      <c r="B158" s="54" t="s">
        <v>45</v>
      </c>
      <c r="C158" s="55" t="s">
        <v>46</v>
      </c>
      <c r="D158" s="89">
        <v>11.720820401927485</v>
      </c>
      <c r="E158" s="89"/>
      <c r="F158" s="353">
        <v>24.285776609768966</v>
      </c>
    </row>
    <row r="159" spans="1:6" ht="31.5">
      <c r="A159" s="53" t="s">
        <v>47</v>
      </c>
      <c r="B159" s="54" t="s">
        <v>48</v>
      </c>
      <c r="C159" s="55" t="s">
        <v>75</v>
      </c>
      <c r="D159" s="89">
        <v>42.698324605704755</v>
      </c>
      <c r="E159" s="89"/>
      <c r="F159" s="353">
        <v>46.95620845328099</v>
      </c>
    </row>
    <row r="160" spans="1:6" ht="15.75">
      <c r="A160" s="53" t="s">
        <v>49</v>
      </c>
      <c r="B160" s="54" t="s">
        <v>50</v>
      </c>
      <c r="C160" s="55"/>
      <c r="D160" s="92"/>
      <c r="E160" s="344"/>
      <c r="F160" s="345"/>
    </row>
    <row r="161" spans="1:6" ht="15.75">
      <c r="A161" s="53"/>
      <c r="B161" s="62" t="s">
        <v>39</v>
      </c>
      <c r="C161" s="55"/>
      <c r="D161" s="89"/>
      <c r="E161" s="89"/>
      <c r="F161" s="90"/>
    </row>
    <row r="162" spans="1:6" ht="15.75">
      <c r="A162" s="53"/>
      <c r="B162" s="54" t="s">
        <v>51</v>
      </c>
      <c r="C162" s="55" t="s">
        <v>6</v>
      </c>
      <c r="D162" s="89">
        <v>1000</v>
      </c>
      <c r="E162" s="89">
        <v>1000</v>
      </c>
      <c r="F162" s="90">
        <v>1000</v>
      </c>
    </row>
    <row r="163" spans="1:6" ht="16.5" thickBot="1">
      <c r="A163" s="64"/>
      <c r="B163" s="65" t="s">
        <v>52</v>
      </c>
      <c r="C163" s="66" t="s">
        <v>6</v>
      </c>
      <c r="D163" s="346"/>
      <c r="E163" s="346"/>
      <c r="F163" s="347"/>
    </row>
    <row r="164" spans="1:6" ht="21" thickBot="1">
      <c r="A164" s="444" t="s">
        <v>124</v>
      </c>
      <c r="B164" s="445"/>
      <c r="C164" s="445"/>
      <c r="D164" s="445"/>
      <c r="E164" s="445"/>
      <c r="F164" s="446"/>
    </row>
    <row r="165" spans="1:6" ht="21" thickBot="1">
      <c r="A165" s="447" t="s">
        <v>121</v>
      </c>
      <c r="B165" s="448"/>
      <c r="C165" s="448"/>
      <c r="D165" s="448"/>
      <c r="E165" s="448"/>
      <c r="F165" s="449"/>
    </row>
    <row r="166" spans="1:6" ht="35.25" thickBot="1">
      <c r="A166" s="67" t="s">
        <v>53</v>
      </c>
      <c r="B166" s="68" t="s">
        <v>0</v>
      </c>
      <c r="C166" s="68" t="s">
        <v>1</v>
      </c>
      <c r="D166" s="68" t="s">
        <v>56</v>
      </c>
      <c r="E166" s="68" t="s">
        <v>55</v>
      </c>
      <c r="F166" s="69" t="s">
        <v>54</v>
      </c>
    </row>
    <row r="167" spans="1:6" ht="16.5" thickBot="1">
      <c r="A167" s="67"/>
      <c r="B167" s="68"/>
      <c r="C167" s="68"/>
      <c r="D167" s="16">
        <v>2015</v>
      </c>
      <c r="E167" s="16">
        <v>2016</v>
      </c>
      <c r="F167" s="17">
        <v>2017</v>
      </c>
    </row>
    <row r="168" spans="1:6" ht="15.75">
      <c r="A168" s="76" t="s">
        <v>2</v>
      </c>
      <c r="B168" s="77" t="s">
        <v>3</v>
      </c>
      <c r="C168" s="78"/>
      <c r="D168" s="163"/>
      <c r="E168" s="163"/>
      <c r="F168" s="164"/>
    </row>
    <row r="169" spans="1:6" ht="15.75">
      <c r="A169" s="53" t="s">
        <v>4</v>
      </c>
      <c r="B169" s="54" t="s">
        <v>5</v>
      </c>
      <c r="C169" s="55" t="s">
        <v>6</v>
      </c>
      <c r="D169" s="105">
        <v>19320724</v>
      </c>
      <c r="E169" s="105">
        <v>21186779</v>
      </c>
      <c r="F169" s="106">
        <v>21186779</v>
      </c>
    </row>
    <row r="170" spans="1:6" ht="15.75">
      <c r="A170" s="53" t="s">
        <v>7</v>
      </c>
      <c r="B170" s="54" t="s">
        <v>8</v>
      </c>
      <c r="C170" s="55" t="s">
        <v>6</v>
      </c>
      <c r="D170" s="105">
        <v>-125009</v>
      </c>
      <c r="E170" s="105">
        <v>-577015</v>
      </c>
      <c r="F170" s="106">
        <v>-577015</v>
      </c>
    </row>
    <row r="171" spans="1:6" ht="15.75">
      <c r="A171" s="53" t="s">
        <v>9</v>
      </c>
      <c r="B171" s="54" t="s">
        <v>10</v>
      </c>
      <c r="C171" s="55" t="s">
        <v>6</v>
      </c>
      <c r="D171" s="105">
        <v>489095</v>
      </c>
      <c r="E171" s="105">
        <v>30582</v>
      </c>
      <c r="F171" s="106">
        <v>30582</v>
      </c>
    </row>
    <row r="172" spans="1:6" ht="15.75">
      <c r="A172" s="53" t="s">
        <v>11</v>
      </c>
      <c r="B172" s="54" t="s">
        <v>12</v>
      </c>
      <c r="C172" s="55" t="s">
        <v>6</v>
      </c>
      <c r="D172" s="105">
        <v>154125</v>
      </c>
      <c r="E172" s="105">
        <v>-283437</v>
      </c>
      <c r="F172" s="106">
        <v>-283437</v>
      </c>
    </row>
    <row r="173" spans="1:6" ht="15.75">
      <c r="A173" s="53" t="s">
        <v>13</v>
      </c>
      <c r="B173" s="54" t="s">
        <v>14</v>
      </c>
      <c r="C173" s="55"/>
      <c r="D173" s="105"/>
      <c r="E173" s="105"/>
      <c r="F173" s="106"/>
    </row>
    <row r="174" spans="1:6" ht="47.25">
      <c r="A174" s="53" t="s">
        <v>15</v>
      </c>
      <c r="B174" s="54" t="s">
        <v>67</v>
      </c>
      <c r="C174" s="55" t="s">
        <v>16</v>
      </c>
      <c r="D174" s="105">
        <v>-0.6470202669423776</v>
      </c>
      <c r="E174" s="105"/>
      <c r="F174" s="106"/>
    </row>
    <row r="175" spans="1:6" ht="31.5">
      <c r="A175" s="53" t="s">
        <v>17</v>
      </c>
      <c r="B175" s="54" t="s">
        <v>66</v>
      </c>
      <c r="C175" s="55"/>
      <c r="D175" s="72"/>
      <c r="E175" s="72"/>
      <c r="F175" s="73"/>
    </row>
    <row r="176" spans="1:6" ht="18.75">
      <c r="A176" s="53" t="s">
        <v>18</v>
      </c>
      <c r="B176" s="54" t="s">
        <v>58</v>
      </c>
      <c r="C176" s="55" t="s">
        <v>19</v>
      </c>
      <c r="D176" s="72"/>
      <c r="E176" s="72"/>
      <c r="F176" s="73"/>
    </row>
    <row r="177" spans="1:6" ht="18.75">
      <c r="A177" s="53" t="s">
        <v>20</v>
      </c>
      <c r="B177" s="54" t="s">
        <v>59</v>
      </c>
      <c r="C177" s="55" t="s">
        <v>21</v>
      </c>
      <c r="D177" s="72"/>
      <c r="E177" s="72"/>
      <c r="F177" s="73"/>
    </row>
    <row r="178" spans="1:6" ht="18.75">
      <c r="A178" s="58" t="s">
        <v>22</v>
      </c>
      <c r="B178" s="59" t="s">
        <v>60</v>
      </c>
      <c r="C178" s="60" t="s">
        <v>19</v>
      </c>
      <c r="D178" s="87">
        <v>2.0902</v>
      </c>
      <c r="E178" s="87">
        <v>1.7475441366893454</v>
      </c>
      <c r="F178" s="88">
        <v>4.777</v>
      </c>
    </row>
    <row r="179" spans="1:6" ht="34.5">
      <c r="A179" s="53" t="s">
        <v>61</v>
      </c>
      <c r="B179" s="54" t="s">
        <v>63</v>
      </c>
      <c r="C179" s="55" t="s">
        <v>62</v>
      </c>
      <c r="D179" s="89">
        <v>16791.6993564056</v>
      </c>
      <c r="E179" s="89">
        <v>13131</v>
      </c>
      <c r="F179" s="90">
        <v>37927</v>
      </c>
    </row>
    <row r="180" spans="1:6" ht="18.75">
      <c r="A180" s="53" t="s">
        <v>24</v>
      </c>
      <c r="B180" s="54" t="s">
        <v>64</v>
      </c>
      <c r="C180" s="55" t="s">
        <v>23</v>
      </c>
      <c r="D180" s="81"/>
      <c r="E180" s="81"/>
      <c r="F180" s="82"/>
    </row>
    <row r="181" spans="1:6" ht="34.5">
      <c r="A181" s="53" t="s">
        <v>25</v>
      </c>
      <c r="B181" s="54" t="s">
        <v>65</v>
      </c>
      <c r="C181" s="55" t="s">
        <v>16</v>
      </c>
      <c r="D181" s="102" t="s">
        <v>190</v>
      </c>
      <c r="E181" s="98"/>
      <c r="F181" s="99"/>
    </row>
    <row r="182" spans="1:6" ht="31.5">
      <c r="A182" s="53" t="s">
        <v>26</v>
      </c>
      <c r="B182" s="54" t="s">
        <v>68</v>
      </c>
      <c r="C182" s="55"/>
      <c r="D182" s="55" t="s">
        <v>184</v>
      </c>
      <c r="E182" s="55" t="s">
        <v>184</v>
      </c>
      <c r="F182" s="79" t="s">
        <v>184</v>
      </c>
    </row>
    <row r="183" spans="1:6" ht="34.5">
      <c r="A183" s="53" t="s">
        <v>27</v>
      </c>
      <c r="B183" s="54" t="s">
        <v>69</v>
      </c>
      <c r="C183" s="55" t="s">
        <v>21</v>
      </c>
      <c r="D183" s="72"/>
      <c r="E183" s="72"/>
      <c r="F183" s="73"/>
    </row>
    <row r="184" spans="1:6" ht="15.75">
      <c r="A184" s="53" t="s">
        <v>28</v>
      </c>
      <c r="B184" s="54" t="s">
        <v>29</v>
      </c>
      <c r="C184" s="55" t="s">
        <v>6</v>
      </c>
      <c r="D184" s="81">
        <v>107967.96225619157</v>
      </c>
      <c r="E184" s="81">
        <v>68905.63</v>
      </c>
      <c r="F184" s="82">
        <v>131732.911866866</v>
      </c>
    </row>
    <row r="185" spans="1:6" ht="50.25">
      <c r="A185" s="53" t="s">
        <v>30</v>
      </c>
      <c r="B185" s="54" t="s">
        <v>78</v>
      </c>
      <c r="C185" s="55" t="s">
        <v>6</v>
      </c>
      <c r="D185" s="81">
        <v>32797.02934694756</v>
      </c>
      <c r="E185" s="81">
        <v>18749.3725</v>
      </c>
      <c r="F185" s="82">
        <v>43709.14745920999</v>
      </c>
    </row>
    <row r="186" spans="1:6" ht="15.75">
      <c r="A186" s="53"/>
      <c r="B186" s="54" t="s">
        <v>70</v>
      </c>
      <c r="C186" s="55"/>
      <c r="D186" s="81"/>
      <c r="E186" s="81"/>
      <c r="F186" s="82"/>
    </row>
    <row r="187" spans="1:6" ht="15.75">
      <c r="A187" s="53"/>
      <c r="B187" s="54" t="s">
        <v>31</v>
      </c>
      <c r="C187" s="55"/>
      <c r="D187" s="81">
        <v>15960.54211</v>
      </c>
      <c r="E187" s="81">
        <v>10404.194</v>
      </c>
      <c r="F187" s="82">
        <v>23009.58</v>
      </c>
    </row>
    <row r="188" spans="1:6" ht="15.75">
      <c r="A188" s="53"/>
      <c r="B188" s="54" t="s">
        <v>32</v>
      </c>
      <c r="C188" s="55"/>
      <c r="D188" s="81">
        <v>2407.3</v>
      </c>
      <c r="E188" s="81">
        <v>2512.11612</v>
      </c>
      <c r="F188" s="82">
        <v>4500</v>
      </c>
    </row>
    <row r="189" spans="1:6" ht="15.75">
      <c r="A189" s="53"/>
      <c r="B189" s="54" t="s">
        <v>33</v>
      </c>
      <c r="C189" s="55"/>
      <c r="D189" s="81">
        <v>5216.66902</v>
      </c>
      <c r="E189" s="81">
        <v>3410.68</v>
      </c>
      <c r="F189" s="82">
        <v>8120.11276274</v>
      </c>
    </row>
    <row r="190" spans="1:6" ht="18.75">
      <c r="A190" s="53" t="s">
        <v>34</v>
      </c>
      <c r="B190" s="54" t="s">
        <v>71</v>
      </c>
      <c r="C190" s="55" t="s">
        <v>6</v>
      </c>
      <c r="D190" s="81">
        <v>75170.92752723688</v>
      </c>
      <c r="E190" s="81">
        <v>51754.714975999996</v>
      </c>
      <c r="F190" s="82">
        <v>88023.7632828466</v>
      </c>
    </row>
    <row r="191" spans="1:6" ht="31.5">
      <c r="A191" s="53" t="s">
        <v>35</v>
      </c>
      <c r="B191" s="54" t="s">
        <v>72</v>
      </c>
      <c r="C191" s="55" t="s">
        <v>6</v>
      </c>
      <c r="D191" s="81"/>
      <c r="E191" s="81">
        <v>-1598.46</v>
      </c>
      <c r="F191" s="82"/>
    </row>
    <row r="192" spans="1:6" ht="31.5">
      <c r="A192" s="53" t="s">
        <v>36</v>
      </c>
      <c r="B192" s="54" t="s">
        <v>77</v>
      </c>
      <c r="C192" s="55" t="s">
        <v>6</v>
      </c>
      <c r="D192" s="81"/>
      <c r="E192" s="81"/>
      <c r="F192" s="82"/>
    </row>
    <row r="193" spans="1:6" ht="15.75">
      <c r="A193" s="53" t="s">
        <v>37</v>
      </c>
      <c r="B193" s="54" t="s">
        <v>38</v>
      </c>
      <c r="C193" s="55"/>
      <c r="D193" s="55"/>
      <c r="E193" s="55"/>
      <c r="F193" s="79"/>
    </row>
    <row r="194" spans="1:6" ht="15.75">
      <c r="A194" s="53"/>
      <c r="B194" s="62" t="s">
        <v>39</v>
      </c>
      <c r="C194" s="55"/>
      <c r="D194" s="72"/>
      <c r="E194" s="72"/>
      <c r="F194" s="73"/>
    </row>
    <row r="195" spans="1:6" ht="18.75">
      <c r="A195" s="53"/>
      <c r="B195" s="54" t="s">
        <v>73</v>
      </c>
      <c r="C195" s="55" t="s">
        <v>40</v>
      </c>
      <c r="D195" s="81">
        <v>1975.0300000000002</v>
      </c>
      <c r="E195" s="81">
        <v>1759.2372999999998</v>
      </c>
      <c r="F195" s="82">
        <v>1988.6647</v>
      </c>
    </row>
    <row r="196" spans="1:6" ht="18.75">
      <c r="A196" s="53"/>
      <c r="B196" s="54" t="s">
        <v>74</v>
      </c>
      <c r="C196" s="55" t="s">
        <v>41</v>
      </c>
      <c r="D196" s="81">
        <v>16.605838567995196</v>
      </c>
      <c r="E196" s="81">
        <v>10.657671082803896</v>
      </c>
      <c r="F196" s="82">
        <v>21.979143824099655</v>
      </c>
    </row>
    <row r="197" spans="1:6" ht="15.75">
      <c r="A197" s="53" t="s">
        <v>42</v>
      </c>
      <c r="B197" s="54" t="s">
        <v>43</v>
      </c>
      <c r="C197" s="55"/>
      <c r="D197" s="72"/>
      <c r="E197" s="72"/>
      <c r="F197" s="73"/>
    </row>
    <row r="198" spans="1:6" ht="15.75">
      <c r="A198" s="53" t="s">
        <v>44</v>
      </c>
      <c r="B198" s="54" t="s">
        <v>45</v>
      </c>
      <c r="C198" s="55" t="s">
        <v>46</v>
      </c>
      <c r="D198" s="81">
        <v>40.3</v>
      </c>
      <c r="E198" s="81">
        <v>27</v>
      </c>
      <c r="F198" s="82">
        <v>43.9</v>
      </c>
    </row>
    <row r="199" spans="1:6" ht="31.5">
      <c r="A199" s="53" t="s">
        <v>47</v>
      </c>
      <c r="B199" s="54" t="s">
        <v>48</v>
      </c>
      <c r="C199" s="55" t="s">
        <v>75</v>
      </c>
      <c r="D199" s="81">
        <v>33.00360237799835</v>
      </c>
      <c r="E199" s="81">
        <v>32.11170987654321</v>
      </c>
      <c r="F199" s="82">
        <v>43.67801822323463</v>
      </c>
    </row>
    <row r="200" spans="1:6" ht="15.75">
      <c r="A200" s="53" t="s">
        <v>49</v>
      </c>
      <c r="B200" s="54" t="s">
        <v>50</v>
      </c>
      <c r="C200" s="55"/>
      <c r="D200" s="55"/>
      <c r="E200" s="72"/>
      <c r="F200" s="73"/>
    </row>
    <row r="201" spans="1:6" ht="15.75">
      <c r="A201" s="53"/>
      <c r="B201" s="62" t="s">
        <v>39</v>
      </c>
      <c r="C201" s="55"/>
      <c r="D201" s="72"/>
      <c r="E201" s="72"/>
      <c r="F201" s="73"/>
    </row>
    <row r="202" spans="1:6" ht="15.75">
      <c r="A202" s="53"/>
      <c r="B202" s="54" t="s">
        <v>51</v>
      </c>
      <c r="C202" s="55" t="s">
        <v>6</v>
      </c>
      <c r="D202" s="81">
        <v>1000</v>
      </c>
      <c r="E202" s="169">
        <v>1000</v>
      </c>
      <c r="F202" s="82">
        <v>1000</v>
      </c>
    </row>
    <row r="203" spans="1:6" ht="16.5" thickBot="1">
      <c r="A203" s="64"/>
      <c r="B203" s="65" t="s">
        <v>52</v>
      </c>
      <c r="C203" s="66" t="s">
        <v>6</v>
      </c>
      <c r="D203" s="74"/>
      <c r="E203" s="74"/>
      <c r="F203" s="75"/>
    </row>
    <row r="204" spans="1:6" ht="16.5" thickBot="1">
      <c r="A204" s="157"/>
      <c r="B204" s="158"/>
      <c r="C204" s="158"/>
      <c r="D204" s="158"/>
      <c r="E204" s="158"/>
      <c r="F204" s="159"/>
    </row>
    <row r="205" spans="1:6" ht="21" thickBot="1">
      <c r="A205" s="447" t="s">
        <v>122</v>
      </c>
      <c r="B205" s="448"/>
      <c r="C205" s="448"/>
      <c r="D205" s="448"/>
      <c r="E205" s="448"/>
      <c r="F205" s="449"/>
    </row>
    <row r="206" spans="1:6" ht="35.25" thickBot="1">
      <c r="A206" s="67" t="s">
        <v>53</v>
      </c>
      <c r="B206" s="68" t="s">
        <v>0</v>
      </c>
      <c r="C206" s="68" t="s">
        <v>1</v>
      </c>
      <c r="D206" s="68" t="s">
        <v>56</v>
      </c>
      <c r="E206" s="68" t="s">
        <v>55</v>
      </c>
      <c r="F206" s="69" t="s">
        <v>54</v>
      </c>
    </row>
    <row r="207" spans="1:6" ht="16.5" thickBot="1">
      <c r="A207" s="67"/>
      <c r="B207" s="68"/>
      <c r="C207" s="68"/>
      <c r="D207" s="16">
        <v>2015</v>
      </c>
      <c r="E207" s="16">
        <v>2016</v>
      </c>
      <c r="F207" s="17">
        <v>2017</v>
      </c>
    </row>
    <row r="208" spans="1:6" ht="15.75">
      <c r="A208" s="48" t="s">
        <v>2</v>
      </c>
      <c r="B208" s="49" t="s">
        <v>3</v>
      </c>
      <c r="C208" s="50"/>
      <c r="D208" s="96"/>
      <c r="E208" s="96"/>
      <c r="F208" s="97"/>
    </row>
    <row r="209" spans="1:6" ht="15.75">
      <c r="A209" s="53" t="s">
        <v>4</v>
      </c>
      <c r="B209" s="54" t="s">
        <v>5</v>
      </c>
      <c r="C209" s="55" t="s">
        <v>6</v>
      </c>
      <c r="D209" s="105">
        <v>19320724</v>
      </c>
      <c r="E209" s="105">
        <v>21186779</v>
      </c>
      <c r="F209" s="106">
        <v>21186779</v>
      </c>
    </row>
    <row r="210" spans="1:6" ht="15.75">
      <c r="A210" s="53" t="s">
        <v>7</v>
      </c>
      <c r="B210" s="54" t="s">
        <v>8</v>
      </c>
      <c r="C210" s="55" t="s">
        <v>6</v>
      </c>
      <c r="D210" s="105">
        <v>-125009</v>
      </c>
      <c r="E210" s="105">
        <v>-577015</v>
      </c>
      <c r="F210" s="106">
        <v>-577015</v>
      </c>
    </row>
    <row r="211" spans="1:6" ht="15.75">
      <c r="A211" s="53" t="s">
        <v>9</v>
      </c>
      <c r="B211" s="54" t="s">
        <v>10</v>
      </c>
      <c r="C211" s="55" t="s">
        <v>6</v>
      </c>
      <c r="D211" s="105">
        <v>489095</v>
      </c>
      <c r="E211" s="105">
        <v>30582</v>
      </c>
      <c r="F211" s="106">
        <v>30582</v>
      </c>
    </row>
    <row r="212" spans="1:6" ht="15.75">
      <c r="A212" s="53" t="s">
        <v>11</v>
      </c>
      <c r="B212" s="54" t="s">
        <v>12</v>
      </c>
      <c r="C212" s="55" t="s">
        <v>6</v>
      </c>
      <c r="D212" s="105">
        <v>154125</v>
      </c>
      <c r="E212" s="105">
        <v>-283437</v>
      </c>
      <c r="F212" s="106">
        <v>-283437</v>
      </c>
    </row>
    <row r="213" spans="1:6" ht="15.75">
      <c r="A213" s="53" t="s">
        <v>13</v>
      </c>
      <c r="B213" s="54" t="s">
        <v>14</v>
      </c>
      <c r="C213" s="55"/>
      <c r="D213" s="105"/>
      <c r="E213" s="105"/>
      <c r="F213" s="106"/>
    </row>
    <row r="214" spans="1:6" ht="47.25">
      <c r="A214" s="53" t="s">
        <v>15</v>
      </c>
      <c r="B214" s="54" t="s">
        <v>67</v>
      </c>
      <c r="C214" s="55" t="s">
        <v>16</v>
      </c>
      <c r="D214" s="105">
        <v>-0.6470202669423776</v>
      </c>
      <c r="E214" s="105"/>
      <c r="F214" s="106"/>
    </row>
    <row r="215" spans="1:6" ht="31.5">
      <c r="A215" s="53" t="s">
        <v>17</v>
      </c>
      <c r="B215" s="54" t="s">
        <v>66</v>
      </c>
      <c r="C215" s="55"/>
      <c r="D215" s="98"/>
      <c r="E215" s="98"/>
      <c r="F215" s="99"/>
    </row>
    <row r="216" spans="1:6" ht="18.75">
      <c r="A216" s="53" t="s">
        <v>18</v>
      </c>
      <c r="B216" s="54" t="s">
        <v>58</v>
      </c>
      <c r="C216" s="55" t="s">
        <v>19</v>
      </c>
      <c r="D216" s="98"/>
      <c r="E216" s="98"/>
      <c r="F216" s="99"/>
    </row>
    <row r="217" spans="1:6" ht="18.75">
      <c r="A217" s="53" t="s">
        <v>20</v>
      </c>
      <c r="B217" s="54" t="s">
        <v>59</v>
      </c>
      <c r="C217" s="55" t="s">
        <v>21</v>
      </c>
      <c r="D217" s="98"/>
      <c r="E217" s="98"/>
      <c r="F217" s="99"/>
    </row>
    <row r="218" spans="1:6" ht="18.75">
      <c r="A218" s="58" t="s">
        <v>22</v>
      </c>
      <c r="B218" s="59" t="s">
        <v>60</v>
      </c>
      <c r="C218" s="60" t="s">
        <v>19</v>
      </c>
      <c r="D218" s="100">
        <v>3.4095394063926943</v>
      </c>
      <c r="E218" s="100">
        <v>3.4095394063926943</v>
      </c>
      <c r="F218" s="101">
        <v>3.937975175038056</v>
      </c>
    </row>
    <row r="219" spans="1:6" ht="34.5">
      <c r="A219" s="53" t="s">
        <v>61</v>
      </c>
      <c r="B219" s="54" t="s">
        <v>63</v>
      </c>
      <c r="C219" s="55" t="s">
        <v>62</v>
      </c>
      <c r="D219" s="102">
        <v>23504.534999999996</v>
      </c>
      <c r="E219" s="102">
        <v>23980.812174894792</v>
      </c>
      <c r="F219" s="103">
        <v>22382.64600000003</v>
      </c>
    </row>
    <row r="220" spans="1:6" ht="18.75">
      <c r="A220" s="53" t="s">
        <v>24</v>
      </c>
      <c r="B220" s="54" t="s">
        <v>64</v>
      </c>
      <c r="C220" s="55" t="s">
        <v>23</v>
      </c>
      <c r="D220" s="98"/>
      <c r="E220" s="98"/>
      <c r="F220" s="99"/>
    </row>
    <row r="221" spans="1:6" ht="34.5">
      <c r="A221" s="53" t="s">
        <v>25</v>
      </c>
      <c r="B221" s="54" t="s">
        <v>65</v>
      </c>
      <c r="C221" s="55" t="s">
        <v>16</v>
      </c>
      <c r="D221" s="120" t="s">
        <v>182</v>
      </c>
      <c r="E221" s="120"/>
      <c r="F221" s="121"/>
    </row>
    <row r="222" spans="1:6" ht="31.5">
      <c r="A222" s="53" t="s">
        <v>26</v>
      </c>
      <c r="B222" s="54" t="s">
        <v>68</v>
      </c>
      <c r="C222" s="55"/>
      <c r="D222" s="120" t="s">
        <v>158</v>
      </c>
      <c r="E222" s="120" t="s">
        <v>158</v>
      </c>
      <c r="F222" s="121" t="s">
        <v>158</v>
      </c>
    </row>
    <row r="223" spans="1:6" ht="34.5">
      <c r="A223" s="53" t="s">
        <v>27</v>
      </c>
      <c r="B223" s="54" t="s">
        <v>69</v>
      </c>
      <c r="C223" s="55" t="s">
        <v>21</v>
      </c>
      <c r="D223" s="98"/>
      <c r="E223" s="98"/>
      <c r="F223" s="99"/>
    </row>
    <row r="224" spans="1:6" ht="15.75">
      <c r="A224" s="53" t="s">
        <v>28</v>
      </c>
      <c r="B224" s="54" t="s">
        <v>29</v>
      </c>
      <c r="C224" s="55" t="s">
        <v>6</v>
      </c>
      <c r="D224" s="98">
        <v>15416.73769</v>
      </c>
      <c r="E224" s="98">
        <v>14500.942425792</v>
      </c>
      <c r="F224" s="99">
        <v>95129.30154887999</v>
      </c>
    </row>
    <row r="225" spans="1:6" ht="50.25">
      <c r="A225" s="53" t="s">
        <v>30</v>
      </c>
      <c r="B225" s="54" t="s">
        <v>78</v>
      </c>
      <c r="C225" s="55" t="s">
        <v>6</v>
      </c>
      <c r="D225" s="98">
        <v>11583.73495</v>
      </c>
      <c r="E225" s="98">
        <v>9624.400826000001</v>
      </c>
      <c r="F225" s="99">
        <v>13965.361156379999</v>
      </c>
    </row>
    <row r="226" spans="1:6" ht="15.75">
      <c r="A226" s="53"/>
      <c r="B226" s="54" t="s">
        <v>70</v>
      </c>
      <c r="C226" s="55"/>
      <c r="D226" s="98"/>
      <c r="E226" s="98"/>
      <c r="F226" s="99"/>
    </row>
    <row r="227" spans="1:6" ht="15.75">
      <c r="A227" s="53"/>
      <c r="B227" s="54" t="s">
        <v>31</v>
      </c>
      <c r="C227" s="55"/>
      <c r="D227" s="98">
        <v>2254.04</v>
      </c>
      <c r="E227" s="98">
        <v>1523.2207230000001</v>
      </c>
      <c r="F227" s="99">
        <v>2996.92</v>
      </c>
    </row>
    <row r="228" spans="1:6" ht="15.75">
      <c r="A228" s="53"/>
      <c r="B228" s="54" t="s">
        <v>32</v>
      </c>
      <c r="C228" s="55"/>
      <c r="D228" s="98">
        <v>6483.713</v>
      </c>
      <c r="E228" s="98">
        <v>5804.08</v>
      </c>
      <c r="F228" s="99">
        <v>5800</v>
      </c>
    </row>
    <row r="229" spans="1:6" ht="15.75">
      <c r="A229" s="53"/>
      <c r="B229" s="54" t="s">
        <v>33</v>
      </c>
      <c r="C229" s="55"/>
      <c r="D229" s="98">
        <v>814.9968</v>
      </c>
      <c r="E229" s="98">
        <v>165.06</v>
      </c>
      <c r="F229" s="99">
        <v>1803.2286114600001</v>
      </c>
    </row>
    <row r="230" spans="1:6" ht="18.75">
      <c r="A230" s="53" t="s">
        <v>34</v>
      </c>
      <c r="B230" s="54" t="s">
        <v>71</v>
      </c>
      <c r="C230" s="55" t="s">
        <v>6</v>
      </c>
      <c r="D230" s="98">
        <v>3833.00274</v>
      </c>
      <c r="E230" s="98">
        <v>4731.291599792</v>
      </c>
      <c r="F230" s="99">
        <v>42646.62039249999</v>
      </c>
    </row>
    <row r="231" spans="1:6" ht="31.5">
      <c r="A231" s="53" t="s">
        <v>35</v>
      </c>
      <c r="B231" s="54" t="s">
        <v>72</v>
      </c>
      <c r="C231" s="55" t="s">
        <v>6</v>
      </c>
      <c r="D231" s="98"/>
      <c r="E231" s="98">
        <v>145.25</v>
      </c>
      <c r="F231" s="99">
        <v>38517.32</v>
      </c>
    </row>
    <row r="232" spans="1:6" ht="31.5">
      <c r="A232" s="53" t="s">
        <v>36</v>
      </c>
      <c r="B232" s="54" t="s">
        <v>77</v>
      </c>
      <c r="C232" s="55" t="s">
        <v>6</v>
      </c>
      <c r="D232" s="98"/>
      <c r="E232" s="98"/>
      <c r="F232" s="99"/>
    </row>
    <row r="233" spans="1:6" ht="15.75">
      <c r="A233" s="53" t="s">
        <v>37</v>
      </c>
      <c r="B233" s="54" t="s">
        <v>38</v>
      </c>
      <c r="C233" s="55"/>
      <c r="D233" s="98"/>
      <c r="E233" s="98"/>
      <c r="F233" s="99"/>
    </row>
    <row r="234" spans="1:6" ht="15.75">
      <c r="A234" s="53"/>
      <c r="B234" s="62" t="s">
        <v>39</v>
      </c>
      <c r="C234" s="55"/>
      <c r="D234" s="98"/>
      <c r="E234" s="98"/>
      <c r="F234" s="99"/>
    </row>
    <row r="235" spans="1:6" ht="18.75">
      <c r="A235" s="53"/>
      <c r="B235" s="54" t="s">
        <v>73</v>
      </c>
      <c r="C235" s="55" t="s">
        <v>40</v>
      </c>
      <c r="D235" s="98">
        <v>1009.6690000000001</v>
      </c>
      <c r="E235" s="98">
        <v>516.3809</v>
      </c>
      <c r="F235" s="99">
        <v>1009.6699000000001</v>
      </c>
    </row>
    <row r="236" spans="1:6" ht="18.75">
      <c r="A236" s="53"/>
      <c r="B236" s="54" t="s">
        <v>74</v>
      </c>
      <c r="C236" s="55" t="s">
        <v>41</v>
      </c>
      <c r="D236" s="98">
        <v>11.472804404215639</v>
      </c>
      <c r="E236" s="98">
        <v>18.63818128439685</v>
      </c>
      <c r="F236" s="99">
        <v>13.831610862500701</v>
      </c>
    </row>
    <row r="237" spans="1:6" ht="15.75">
      <c r="A237" s="53" t="s">
        <v>42</v>
      </c>
      <c r="B237" s="54" t="s">
        <v>43</v>
      </c>
      <c r="C237" s="55"/>
      <c r="D237" s="98"/>
      <c r="E237" s="98"/>
      <c r="F237" s="99"/>
    </row>
    <row r="238" spans="1:6" ht="15.75">
      <c r="A238" s="53" t="s">
        <v>44</v>
      </c>
      <c r="B238" s="54" t="s">
        <v>45</v>
      </c>
      <c r="C238" s="55" t="s">
        <v>46</v>
      </c>
      <c r="D238" s="98">
        <v>6.2</v>
      </c>
      <c r="E238" s="98">
        <v>4.5</v>
      </c>
      <c r="F238" s="99">
        <v>6.5</v>
      </c>
    </row>
    <row r="239" spans="1:6" ht="31.5">
      <c r="A239" s="53" t="s">
        <v>47</v>
      </c>
      <c r="B239" s="54" t="s">
        <v>48</v>
      </c>
      <c r="C239" s="55" t="s">
        <v>75</v>
      </c>
      <c r="D239" s="98">
        <v>30.296236559139786</v>
      </c>
      <c r="E239" s="98">
        <v>28.20779116666667</v>
      </c>
      <c r="F239" s="99">
        <v>38.422051282051285</v>
      </c>
    </row>
    <row r="240" spans="1:6" ht="15.75">
      <c r="A240" s="53" t="s">
        <v>49</v>
      </c>
      <c r="B240" s="54" t="s">
        <v>50</v>
      </c>
      <c r="C240" s="55"/>
      <c r="D240" s="98"/>
      <c r="E240" s="98"/>
      <c r="F240" s="99"/>
    </row>
    <row r="241" spans="1:6" ht="15.75">
      <c r="A241" s="53"/>
      <c r="B241" s="62" t="s">
        <v>39</v>
      </c>
      <c r="C241" s="55"/>
      <c r="D241" s="98"/>
      <c r="E241" s="98"/>
      <c r="F241" s="99"/>
    </row>
    <row r="242" spans="1:6" ht="15.75">
      <c r="A242" s="53"/>
      <c r="B242" s="54" t="s">
        <v>51</v>
      </c>
      <c r="C242" s="55" t="s">
        <v>6</v>
      </c>
      <c r="D242" s="81">
        <v>1000</v>
      </c>
      <c r="E242" s="169">
        <v>1000</v>
      </c>
      <c r="F242" s="82">
        <v>1000</v>
      </c>
    </row>
    <row r="243" spans="1:6" ht="16.5" thickBot="1">
      <c r="A243" s="64"/>
      <c r="B243" s="65" t="s">
        <v>52</v>
      </c>
      <c r="C243" s="66" t="s">
        <v>6</v>
      </c>
      <c r="D243" s="118"/>
      <c r="E243" s="118"/>
      <c r="F243" s="119"/>
    </row>
    <row r="244" spans="1:6" ht="16.5" thickBot="1">
      <c r="A244" s="160"/>
      <c r="B244" s="161"/>
      <c r="C244" s="161"/>
      <c r="D244" s="161"/>
      <c r="E244" s="161"/>
      <c r="F244" s="162"/>
    </row>
    <row r="245" spans="1:6" ht="21" thickBot="1">
      <c r="A245" s="447" t="s">
        <v>365</v>
      </c>
      <c r="B245" s="448"/>
      <c r="C245" s="448"/>
      <c r="D245" s="448"/>
      <c r="E245" s="448"/>
      <c r="F245" s="449"/>
    </row>
    <row r="246" spans="1:6" ht="35.25" thickBot="1">
      <c r="A246" s="386" t="s">
        <v>53</v>
      </c>
      <c r="B246" s="387" t="s">
        <v>0</v>
      </c>
      <c r="C246" s="388" t="s">
        <v>1</v>
      </c>
      <c r="D246" s="388" t="s">
        <v>56</v>
      </c>
      <c r="E246" s="388" t="s">
        <v>55</v>
      </c>
      <c r="F246" s="389" t="s">
        <v>54</v>
      </c>
    </row>
    <row r="247" spans="1:6" ht="19.5" thickBot="1">
      <c r="A247" s="386"/>
      <c r="B247" s="387"/>
      <c r="C247" s="388"/>
      <c r="D247" s="388">
        <v>2015</v>
      </c>
      <c r="E247" s="388">
        <v>2016</v>
      </c>
      <c r="F247" s="389">
        <v>2017</v>
      </c>
    </row>
    <row r="248" spans="1:6" ht="18.75">
      <c r="A248" s="390" t="s">
        <v>2</v>
      </c>
      <c r="B248" s="391" t="s">
        <v>3</v>
      </c>
      <c r="C248" s="392"/>
      <c r="D248" s="96"/>
      <c r="E248" s="96"/>
      <c r="F248" s="97"/>
    </row>
    <row r="249" spans="1:6" ht="18.75">
      <c r="A249" s="393" t="s">
        <v>4</v>
      </c>
      <c r="B249" s="394" t="s">
        <v>5</v>
      </c>
      <c r="C249" s="199" t="s">
        <v>6</v>
      </c>
      <c r="D249" s="105">
        <v>19320724</v>
      </c>
      <c r="E249" s="105">
        <v>21186779</v>
      </c>
      <c r="F249" s="106">
        <v>21186779</v>
      </c>
    </row>
    <row r="250" spans="1:6" ht="18.75">
      <c r="A250" s="393" t="s">
        <v>7</v>
      </c>
      <c r="B250" s="394" t="s">
        <v>8</v>
      </c>
      <c r="C250" s="199" t="s">
        <v>6</v>
      </c>
      <c r="D250" s="105">
        <v>-125009</v>
      </c>
      <c r="E250" s="105">
        <v>-577015</v>
      </c>
      <c r="F250" s="106">
        <v>-577015</v>
      </c>
    </row>
    <row r="251" spans="1:6" ht="18.75">
      <c r="A251" s="393" t="s">
        <v>9</v>
      </c>
      <c r="B251" s="394" t="s">
        <v>10</v>
      </c>
      <c r="C251" s="199" t="s">
        <v>6</v>
      </c>
      <c r="D251" s="105">
        <v>489095</v>
      </c>
      <c r="E251" s="105">
        <v>30582</v>
      </c>
      <c r="F251" s="106">
        <v>30582</v>
      </c>
    </row>
    <row r="252" spans="1:6" ht="18.75">
      <c r="A252" s="393" t="s">
        <v>11</v>
      </c>
      <c r="B252" s="394" t="s">
        <v>12</v>
      </c>
      <c r="C252" s="199" t="s">
        <v>6</v>
      </c>
      <c r="D252" s="105">
        <v>154125</v>
      </c>
      <c r="E252" s="105">
        <v>-283437</v>
      </c>
      <c r="F252" s="106">
        <v>-283437</v>
      </c>
    </row>
    <row r="253" spans="1:6" ht="18.75">
      <c r="A253" s="393" t="s">
        <v>13</v>
      </c>
      <c r="B253" s="394" t="s">
        <v>14</v>
      </c>
      <c r="C253" s="199"/>
      <c r="D253" s="395"/>
      <c r="E253" s="396"/>
      <c r="F253" s="397"/>
    </row>
    <row r="254" spans="1:6" ht="56.25">
      <c r="A254" s="393" t="s">
        <v>15</v>
      </c>
      <c r="B254" s="394" t="s">
        <v>67</v>
      </c>
      <c r="C254" s="199" t="s">
        <v>16</v>
      </c>
      <c r="D254" s="395"/>
      <c r="E254" s="396"/>
      <c r="F254" s="397"/>
    </row>
    <row r="255" spans="1:6" ht="37.5">
      <c r="A255" s="393" t="s">
        <v>17</v>
      </c>
      <c r="B255" s="394" t="s">
        <v>66</v>
      </c>
      <c r="C255" s="199"/>
      <c r="D255" s="352"/>
      <c r="E255" s="352"/>
      <c r="F255" s="353"/>
    </row>
    <row r="256" spans="1:6" ht="22.5">
      <c r="A256" s="393" t="s">
        <v>18</v>
      </c>
      <c r="B256" s="394" t="s">
        <v>350</v>
      </c>
      <c r="C256" s="199" t="s">
        <v>19</v>
      </c>
      <c r="D256" s="352"/>
      <c r="E256" s="352"/>
      <c r="F256" s="353"/>
    </row>
    <row r="257" spans="1:6" ht="22.5">
      <c r="A257" s="393" t="s">
        <v>20</v>
      </c>
      <c r="B257" s="394" t="s">
        <v>351</v>
      </c>
      <c r="C257" s="199" t="s">
        <v>21</v>
      </c>
      <c r="D257" s="352"/>
      <c r="E257" s="352"/>
      <c r="F257" s="353"/>
    </row>
    <row r="258" spans="1:6" ht="22.5">
      <c r="A258" s="393" t="s">
        <v>22</v>
      </c>
      <c r="B258" s="394" t="s">
        <v>352</v>
      </c>
      <c r="C258" s="199" t="s">
        <v>19</v>
      </c>
      <c r="D258" s="352">
        <f>'[2]5'!$T$21+'[2]5'!$W$26</f>
        <v>3.4095394063926943</v>
      </c>
      <c r="E258" s="352">
        <f>'[2]5'!$Y$21+'[2]5'!$AB$26</f>
        <v>3.4095394063926943</v>
      </c>
      <c r="F258" s="353">
        <f>'[2]5'!$AD$21+'[2]5'!$AG$26</f>
        <v>3.937975175038056</v>
      </c>
    </row>
    <row r="259" spans="1:6" ht="41.25">
      <c r="A259" s="393" t="s">
        <v>61</v>
      </c>
      <c r="B259" s="394" t="s">
        <v>353</v>
      </c>
      <c r="C259" s="199" t="s">
        <v>62</v>
      </c>
      <c r="D259" s="352">
        <f>'[2]4'!$T$22*1000</f>
        <v>23504.534999999996</v>
      </c>
      <c r="E259" s="352">
        <f>('[2]4'!$Y$22+'[2]4'!$Y$27)*1000</f>
        <v>23980.812174894792</v>
      </c>
      <c r="F259" s="353">
        <f>('[2]4'!$AD$22+'[2]4'!$AD$27)*1000</f>
        <v>22382.64600000003</v>
      </c>
    </row>
    <row r="260" spans="1:6" ht="41.25">
      <c r="A260" s="393" t="s">
        <v>24</v>
      </c>
      <c r="B260" s="394" t="s">
        <v>354</v>
      </c>
      <c r="C260" s="199" t="s">
        <v>23</v>
      </c>
      <c r="D260" s="352"/>
      <c r="E260" s="352"/>
      <c r="F260" s="353"/>
    </row>
    <row r="261" spans="1:6" ht="37.5">
      <c r="A261" s="393" t="s">
        <v>25</v>
      </c>
      <c r="B261" s="394" t="s">
        <v>355</v>
      </c>
      <c r="C261" s="199" t="s">
        <v>16</v>
      </c>
      <c r="D261" s="352" t="s">
        <v>356</v>
      </c>
      <c r="E261" s="352"/>
      <c r="F261" s="353"/>
    </row>
    <row r="262" spans="1:6" ht="37.5">
      <c r="A262" s="393" t="s">
        <v>26</v>
      </c>
      <c r="B262" s="394" t="s">
        <v>357</v>
      </c>
      <c r="C262" s="199"/>
      <c r="D262" s="398" t="s">
        <v>358</v>
      </c>
      <c r="E262" s="398" t="s">
        <v>358</v>
      </c>
      <c r="F262" s="398" t="s">
        <v>358</v>
      </c>
    </row>
    <row r="263" spans="1:6" ht="41.25">
      <c r="A263" s="393" t="s">
        <v>27</v>
      </c>
      <c r="B263" s="394" t="s">
        <v>359</v>
      </c>
      <c r="C263" s="199" t="s">
        <v>21</v>
      </c>
      <c r="D263" s="352"/>
      <c r="E263" s="352"/>
      <c r="F263" s="353"/>
    </row>
    <row r="264" spans="1:6" ht="18.75">
      <c r="A264" s="393" t="s">
        <v>28</v>
      </c>
      <c r="B264" s="394" t="s">
        <v>29</v>
      </c>
      <c r="C264" s="199" t="s">
        <v>6</v>
      </c>
      <c r="D264" s="352">
        <f>'[3]НВВ на содержание'!$E$8</f>
        <v>15416.73769</v>
      </c>
      <c r="E264" s="352">
        <f>'[3]НВВ на содержание'!$F$8</f>
        <v>14500.942425792</v>
      </c>
      <c r="F264" s="353">
        <f>'[4]НВВ на содержание'!$G$8</f>
        <v>58222.52681759</v>
      </c>
    </row>
    <row r="265" spans="1:6" ht="60">
      <c r="A265" s="393" t="s">
        <v>30</v>
      </c>
      <c r="B265" s="394" t="s">
        <v>360</v>
      </c>
      <c r="C265" s="199" t="s">
        <v>6</v>
      </c>
      <c r="D265" s="352">
        <f>'[3]НВВ на содержание'!$E$9</f>
        <v>11583.73495</v>
      </c>
      <c r="E265" s="352">
        <f>'[3]НВВ на содержание'!$F$9</f>
        <v>9624.400826000001</v>
      </c>
      <c r="F265" s="353">
        <f>'[4]НВВ на содержание'!$G$9</f>
        <v>15164.554361817269</v>
      </c>
    </row>
    <row r="266" spans="1:6" ht="18.75">
      <c r="A266" s="393"/>
      <c r="B266" s="394" t="s">
        <v>70</v>
      </c>
      <c r="C266" s="199"/>
      <c r="D266" s="352"/>
      <c r="E266" s="352"/>
      <c r="F266" s="353"/>
    </row>
    <row r="267" spans="1:6" ht="18.75">
      <c r="A267" s="393"/>
      <c r="B267" s="394" t="s">
        <v>31</v>
      </c>
      <c r="C267" s="199"/>
      <c r="D267" s="352">
        <f>'[3]НВВ на содержание'!$E$13</f>
        <v>2254.04</v>
      </c>
      <c r="E267" s="352">
        <f>'[3]НВВ на содержание'!$F$13</f>
        <v>1523.2207230000001</v>
      </c>
      <c r="F267" s="353">
        <f>'[4]НВВ на содержание'!$G$13</f>
        <v>3845.09259272727</v>
      </c>
    </row>
    <row r="268" spans="1:6" ht="18.75">
      <c r="A268" s="393"/>
      <c r="B268" s="394" t="s">
        <v>32</v>
      </c>
      <c r="C268" s="199"/>
      <c r="D268" s="352">
        <f>'[3]НВВ на содержание'!$E$15</f>
        <v>6483.713</v>
      </c>
      <c r="E268" s="352">
        <f>'[3]НВВ на содержание'!$F$15</f>
        <v>5804.08</v>
      </c>
      <c r="F268" s="353">
        <f>'[3]НВВ на содержание'!$G$15</f>
        <v>5800</v>
      </c>
    </row>
    <row r="269" spans="1:6" ht="18.75">
      <c r="A269" s="393"/>
      <c r="B269" s="394" t="s">
        <v>33</v>
      </c>
      <c r="C269" s="199"/>
      <c r="D269" s="352">
        <f>'[3]НВВ на содержание'!$E$10</f>
        <v>814.9968</v>
      </c>
      <c r="E269" s="352">
        <f>'[3]НВВ на содержание'!$F$10</f>
        <v>165.06</v>
      </c>
      <c r="F269" s="353">
        <f>'[4]НВВ на содержание'!$G$10</f>
        <v>2103.21849</v>
      </c>
    </row>
    <row r="270" spans="1:6" ht="45">
      <c r="A270" s="393" t="s">
        <v>34</v>
      </c>
      <c r="B270" s="394" t="s">
        <v>361</v>
      </c>
      <c r="C270" s="199" t="s">
        <v>6</v>
      </c>
      <c r="D270" s="352">
        <f>'[3]НВВ на содержание'!$E$34</f>
        <v>3833.00274</v>
      </c>
      <c r="E270" s="352">
        <f>'[3]НВВ на содержание'!$F$34-E271</f>
        <v>4731.291599792</v>
      </c>
      <c r="F270" s="353">
        <f>'[4]НВВ на содержание'!$G$34</f>
        <v>43057.97245577273</v>
      </c>
    </row>
    <row r="271" spans="1:6" ht="37.5">
      <c r="A271" s="393" t="s">
        <v>35</v>
      </c>
      <c r="B271" s="394" t="s">
        <v>72</v>
      </c>
      <c r="C271" s="199" t="s">
        <v>6</v>
      </c>
      <c r="D271" s="352"/>
      <c r="E271" s="352">
        <f>'[3]НВВ на содержание'!$F$48</f>
        <v>145.25</v>
      </c>
      <c r="F271" s="353"/>
    </row>
    <row r="272" spans="1:6" ht="37.5">
      <c r="A272" s="393" t="s">
        <v>36</v>
      </c>
      <c r="B272" s="394" t="s">
        <v>77</v>
      </c>
      <c r="C272" s="199" t="s">
        <v>6</v>
      </c>
      <c r="D272" s="352"/>
      <c r="E272" s="352"/>
      <c r="F272" s="353"/>
    </row>
    <row r="273" spans="1:6" ht="37.5">
      <c r="A273" s="393" t="s">
        <v>37</v>
      </c>
      <c r="B273" s="394" t="s">
        <v>38</v>
      </c>
      <c r="C273" s="199"/>
      <c r="D273" s="352"/>
      <c r="E273" s="352"/>
      <c r="F273" s="353"/>
    </row>
    <row r="274" spans="1:6" ht="18.75">
      <c r="A274" s="393"/>
      <c r="B274" s="394" t="s">
        <v>39</v>
      </c>
      <c r="C274" s="199"/>
      <c r="D274" s="352"/>
      <c r="E274" s="352"/>
      <c r="F274" s="353"/>
    </row>
    <row r="275" spans="1:6" ht="22.5">
      <c r="A275" s="393"/>
      <c r="B275" s="394" t="s">
        <v>362</v>
      </c>
      <c r="C275" s="199" t="s">
        <v>40</v>
      </c>
      <c r="D275" s="352">
        <f>'[2]свод'!$H$125</f>
        <v>1009.6690000000001</v>
      </c>
      <c r="E275" s="352">
        <f>'[2]свод'!$I$125</f>
        <v>516.3809</v>
      </c>
      <c r="F275" s="403">
        <v>1498.512</v>
      </c>
    </row>
    <row r="276" spans="1:6" ht="22.5">
      <c r="A276" s="393"/>
      <c r="B276" s="394" t="s">
        <v>363</v>
      </c>
      <c r="C276" s="199" t="s">
        <v>364</v>
      </c>
      <c r="D276" s="352">
        <f>D265/D275</f>
        <v>11.472804404215639</v>
      </c>
      <c r="E276" s="352">
        <f>E265/E275</f>
        <v>18.63818128439685</v>
      </c>
      <c r="F276" s="352">
        <f>F265/F275</f>
        <v>10.119741691636282</v>
      </c>
    </row>
    <row r="277" spans="1:6" ht="37.5">
      <c r="A277" s="393" t="s">
        <v>42</v>
      </c>
      <c r="B277" s="394" t="s">
        <v>43</v>
      </c>
      <c r="C277" s="199"/>
      <c r="D277" s="352"/>
      <c r="E277" s="352"/>
      <c r="F277" s="353"/>
    </row>
    <row r="278" spans="1:6" ht="18.75">
      <c r="A278" s="393" t="s">
        <v>44</v>
      </c>
      <c r="B278" s="394" t="s">
        <v>45</v>
      </c>
      <c r="C278" s="199" t="s">
        <v>46</v>
      </c>
      <c r="D278" s="352">
        <f>'[2]16'!$H$15</f>
        <v>6.2</v>
      </c>
      <c r="E278" s="352">
        <f>'[2]16'!$I$15</f>
        <v>4.5</v>
      </c>
      <c r="F278" s="353">
        <f>'[2]16'!$J$15</f>
        <v>6.5</v>
      </c>
    </row>
    <row r="279" spans="1:6" ht="31.5">
      <c r="A279" s="393" t="s">
        <v>47</v>
      </c>
      <c r="B279" s="394" t="s">
        <v>48</v>
      </c>
      <c r="C279" s="199" t="s">
        <v>75</v>
      </c>
      <c r="D279" s="352">
        <f>D267/D278/12</f>
        <v>30.296236559139786</v>
      </c>
      <c r="E279" s="352">
        <f>E267/E278/12</f>
        <v>28.20779116666667</v>
      </c>
      <c r="F279" s="352">
        <f>F267/F278/12</f>
        <v>49.296058881118846</v>
      </c>
    </row>
    <row r="280" spans="1:6" ht="18.75">
      <c r="A280" s="393" t="s">
        <v>49</v>
      </c>
      <c r="B280" s="394" t="s">
        <v>50</v>
      </c>
      <c r="C280" s="199"/>
      <c r="D280" s="352"/>
      <c r="E280" s="352"/>
      <c r="F280" s="353"/>
    </row>
    <row r="281" spans="1:6" ht="18.75">
      <c r="A281" s="393"/>
      <c r="B281" s="394" t="s">
        <v>39</v>
      </c>
      <c r="C281" s="199"/>
      <c r="D281" s="352"/>
      <c r="E281" s="352"/>
      <c r="F281" s="353"/>
    </row>
    <row r="282" spans="1:6" ht="18.75">
      <c r="A282" s="393"/>
      <c r="B282" s="394" t="s">
        <v>51</v>
      </c>
      <c r="C282" s="199" t="s">
        <v>6</v>
      </c>
      <c r="D282" s="81">
        <v>1000</v>
      </c>
      <c r="E282" s="81">
        <v>1000</v>
      </c>
      <c r="F282" s="81">
        <v>1000</v>
      </c>
    </row>
    <row r="283" spans="1:6" ht="38.25" thickBot="1">
      <c r="A283" s="399"/>
      <c r="B283" s="400" t="s">
        <v>52</v>
      </c>
      <c r="C283" s="203" t="s">
        <v>6</v>
      </c>
      <c r="D283" s="401"/>
      <c r="E283" s="401"/>
      <c r="F283" s="402"/>
    </row>
    <row r="284" spans="1:6" ht="16.5" thickBot="1">
      <c r="A284" s="160"/>
      <c r="B284" s="161"/>
      <c r="C284" s="161"/>
      <c r="D284" s="161"/>
      <c r="E284" s="161"/>
      <c r="F284" s="162"/>
    </row>
    <row r="285" spans="1:6" ht="21" thickBot="1">
      <c r="A285" s="447" t="s">
        <v>372</v>
      </c>
      <c r="B285" s="448"/>
      <c r="C285" s="448"/>
      <c r="D285" s="448"/>
      <c r="E285" s="448"/>
      <c r="F285" s="449"/>
    </row>
    <row r="286" spans="1:6" ht="35.25" thickBot="1">
      <c r="A286" s="386" t="s">
        <v>53</v>
      </c>
      <c r="B286" s="387" t="s">
        <v>0</v>
      </c>
      <c r="C286" s="388" t="s">
        <v>1</v>
      </c>
      <c r="D286" s="388" t="s">
        <v>56</v>
      </c>
      <c r="E286" s="388" t="s">
        <v>55</v>
      </c>
      <c r="F286" s="389" t="s">
        <v>54</v>
      </c>
    </row>
    <row r="287" spans="1:6" ht="19.5" thickBot="1">
      <c r="A287" s="386"/>
      <c r="B287" s="387"/>
      <c r="C287" s="388"/>
      <c r="D287" s="388">
        <v>2015</v>
      </c>
      <c r="E287" s="388">
        <v>2016</v>
      </c>
      <c r="F287" s="389">
        <v>2017</v>
      </c>
    </row>
    <row r="288" spans="1:6" ht="18.75">
      <c r="A288" s="390" t="s">
        <v>2</v>
      </c>
      <c r="B288" s="391" t="s">
        <v>3</v>
      </c>
      <c r="C288" s="392"/>
      <c r="D288" s="96"/>
      <c r="E288" s="96"/>
      <c r="F288" s="97"/>
    </row>
    <row r="289" spans="1:6" ht="18.75">
      <c r="A289" s="393" t="s">
        <v>4</v>
      </c>
      <c r="B289" s="394" t="s">
        <v>5</v>
      </c>
      <c r="C289" s="199" t="s">
        <v>6</v>
      </c>
      <c r="D289" s="105">
        <v>19320724</v>
      </c>
      <c r="E289" s="105">
        <v>21186779</v>
      </c>
      <c r="F289" s="106">
        <v>21186779</v>
      </c>
    </row>
    <row r="290" spans="1:6" ht="18.75">
      <c r="A290" s="393" t="s">
        <v>7</v>
      </c>
      <c r="B290" s="394" t="s">
        <v>8</v>
      </c>
      <c r="C290" s="199" t="s">
        <v>6</v>
      </c>
      <c r="D290" s="105">
        <v>-125009</v>
      </c>
      <c r="E290" s="105">
        <v>-577015</v>
      </c>
      <c r="F290" s="106">
        <v>-577015</v>
      </c>
    </row>
    <row r="291" spans="1:6" ht="18.75">
      <c r="A291" s="393" t="s">
        <v>9</v>
      </c>
      <c r="B291" s="394" t="s">
        <v>10</v>
      </c>
      <c r="C291" s="199" t="s">
        <v>6</v>
      </c>
      <c r="D291" s="105">
        <v>489095</v>
      </c>
      <c r="E291" s="105">
        <v>30582</v>
      </c>
      <c r="F291" s="106">
        <v>30582</v>
      </c>
    </row>
    <row r="292" spans="1:6" ht="18.75">
      <c r="A292" s="393" t="s">
        <v>11</v>
      </c>
      <c r="B292" s="394" t="s">
        <v>12</v>
      </c>
      <c r="C292" s="199" t="s">
        <v>6</v>
      </c>
      <c r="D292" s="105">
        <v>154125</v>
      </c>
      <c r="E292" s="105">
        <v>-283437</v>
      </c>
      <c r="F292" s="106">
        <v>-283437</v>
      </c>
    </row>
    <row r="293" spans="1:6" ht="18.75">
      <c r="A293" s="393" t="s">
        <v>13</v>
      </c>
      <c r="B293" s="394" t="s">
        <v>14</v>
      </c>
      <c r="C293" s="199"/>
      <c r="D293" s="395"/>
      <c r="E293" s="396"/>
      <c r="F293" s="397"/>
    </row>
    <row r="294" spans="1:6" ht="56.25">
      <c r="A294" s="393" t="s">
        <v>15</v>
      </c>
      <c r="B294" s="394" t="s">
        <v>67</v>
      </c>
      <c r="C294" s="199" t="s">
        <v>16</v>
      </c>
      <c r="D294" s="395"/>
      <c r="E294" s="396"/>
      <c r="F294" s="397"/>
    </row>
    <row r="295" spans="1:6" ht="37.5">
      <c r="A295" s="393" t="s">
        <v>17</v>
      </c>
      <c r="B295" s="394" t="s">
        <v>66</v>
      </c>
      <c r="C295" s="199"/>
      <c r="D295" s="352"/>
      <c r="E295" s="352"/>
      <c r="F295" s="353"/>
    </row>
    <row r="296" spans="1:6" ht="22.5">
      <c r="A296" s="393" t="s">
        <v>18</v>
      </c>
      <c r="B296" s="394" t="s">
        <v>350</v>
      </c>
      <c r="C296" s="199" t="s">
        <v>19</v>
      </c>
      <c r="D296" s="352"/>
      <c r="E296" s="352"/>
      <c r="F296" s="353"/>
    </row>
    <row r="297" spans="1:6" ht="22.5">
      <c r="A297" s="393" t="s">
        <v>20</v>
      </c>
      <c r="B297" s="394" t="s">
        <v>351</v>
      </c>
      <c r="C297" s="199" t="s">
        <v>21</v>
      </c>
      <c r="D297" s="352"/>
      <c r="E297" s="352"/>
      <c r="F297" s="353"/>
    </row>
    <row r="298" spans="1:6" ht="22.5">
      <c r="A298" s="393" t="s">
        <v>22</v>
      </c>
      <c r="B298" s="394" t="s">
        <v>352</v>
      </c>
      <c r="C298" s="199" t="s">
        <v>19</v>
      </c>
      <c r="D298" s="352"/>
      <c r="E298" s="352"/>
      <c r="F298" s="353">
        <v>3.937975175038056</v>
      </c>
    </row>
    <row r="299" spans="1:6" ht="41.25">
      <c r="A299" s="393" t="s">
        <v>61</v>
      </c>
      <c r="B299" s="394" t="s">
        <v>353</v>
      </c>
      <c r="C299" s="199" t="s">
        <v>62</v>
      </c>
      <c r="D299" s="352"/>
      <c r="E299" s="352"/>
      <c r="F299" s="353">
        <v>22382.64600000003</v>
      </c>
    </row>
    <row r="300" spans="1:6" ht="41.25">
      <c r="A300" s="393" t="s">
        <v>24</v>
      </c>
      <c r="B300" s="394" t="s">
        <v>354</v>
      </c>
      <c r="C300" s="199" t="s">
        <v>23</v>
      </c>
      <c r="D300" s="352"/>
      <c r="E300" s="352"/>
      <c r="F300" s="353"/>
    </row>
    <row r="301" spans="1:6" ht="37.5">
      <c r="A301" s="393" t="s">
        <v>25</v>
      </c>
      <c r="B301" s="394" t="s">
        <v>355</v>
      </c>
      <c r="C301" s="199" t="s">
        <v>16</v>
      </c>
      <c r="D301" s="352"/>
      <c r="E301" s="352"/>
      <c r="F301" s="353"/>
    </row>
    <row r="302" spans="1:6" ht="37.5">
      <c r="A302" s="393" t="s">
        <v>26</v>
      </c>
      <c r="B302" s="394" t="s">
        <v>357</v>
      </c>
      <c r="C302" s="199"/>
      <c r="D302" s="398"/>
      <c r="E302" s="398"/>
      <c r="F302" s="398" t="s">
        <v>358</v>
      </c>
    </row>
    <row r="303" spans="1:6" ht="41.25">
      <c r="A303" s="393" t="s">
        <v>27</v>
      </c>
      <c r="B303" s="394" t="s">
        <v>359</v>
      </c>
      <c r="C303" s="199" t="s">
        <v>21</v>
      </c>
      <c r="D303" s="352"/>
      <c r="E303" s="352"/>
      <c r="F303" s="353"/>
    </row>
    <row r="304" spans="1:6" ht="18.75">
      <c r="A304" s="393" t="s">
        <v>28</v>
      </c>
      <c r="B304" s="394" t="s">
        <v>29</v>
      </c>
      <c r="C304" s="199" t="s">
        <v>6</v>
      </c>
      <c r="D304" s="352"/>
      <c r="E304" s="352"/>
      <c r="F304" s="353">
        <v>61705.49</v>
      </c>
    </row>
    <row r="305" spans="1:6" ht="60">
      <c r="A305" s="393" t="s">
        <v>30</v>
      </c>
      <c r="B305" s="394" t="s">
        <v>360</v>
      </c>
      <c r="C305" s="199" t="s">
        <v>6</v>
      </c>
      <c r="D305" s="352"/>
      <c r="E305" s="352"/>
      <c r="F305" s="353">
        <v>17217.2</v>
      </c>
    </row>
    <row r="306" spans="1:6" ht="18.75">
      <c r="A306" s="393"/>
      <c r="B306" s="394" t="s">
        <v>70</v>
      </c>
      <c r="C306" s="199"/>
      <c r="D306" s="352"/>
      <c r="E306" s="352"/>
      <c r="F306" s="353"/>
    </row>
    <row r="307" spans="1:6" ht="18.75">
      <c r="A307" s="393"/>
      <c r="B307" s="394" t="s">
        <v>31</v>
      </c>
      <c r="C307" s="199"/>
      <c r="D307" s="352"/>
      <c r="E307" s="352"/>
      <c r="F307" s="353">
        <v>4047.74</v>
      </c>
    </row>
    <row r="308" spans="1:6" ht="18.75">
      <c r="A308" s="393"/>
      <c r="B308" s="394" t="s">
        <v>32</v>
      </c>
      <c r="C308" s="199"/>
      <c r="D308" s="352"/>
      <c r="E308" s="352"/>
      <c r="F308" s="353">
        <v>5800</v>
      </c>
    </row>
    <row r="309" spans="1:6" ht="18.75">
      <c r="A309" s="393"/>
      <c r="B309" s="394" t="s">
        <v>33</v>
      </c>
      <c r="C309" s="199"/>
      <c r="D309" s="352"/>
      <c r="E309" s="352"/>
      <c r="F309" s="353">
        <v>2953.22</v>
      </c>
    </row>
    <row r="310" spans="1:6" ht="45">
      <c r="A310" s="393" t="s">
        <v>34</v>
      </c>
      <c r="B310" s="394" t="s">
        <v>361</v>
      </c>
      <c r="C310" s="199" t="s">
        <v>6</v>
      </c>
      <c r="D310" s="352"/>
      <c r="E310" s="352"/>
      <c r="F310" s="353">
        <v>44488.29</v>
      </c>
    </row>
    <row r="311" spans="1:6" ht="37.5">
      <c r="A311" s="393" t="s">
        <v>35</v>
      </c>
      <c r="B311" s="394" t="s">
        <v>72</v>
      </c>
      <c r="C311" s="199" t="s">
        <v>6</v>
      </c>
      <c r="D311" s="352"/>
      <c r="E311" s="352"/>
      <c r="F311" s="353"/>
    </row>
    <row r="312" spans="1:6" ht="37.5">
      <c r="A312" s="393" t="s">
        <v>36</v>
      </c>
      <c r="B312" s="394" t="s">
        <v>77</v>
      </c>
      <c r="C312" s="199" t="s">
        <v>6</v>
      </c>
      <c r="D312" s="352"/>
      <c r="E312" s="352"/>
      <c r="F312" s="353"/>
    </row>
    <row r="313" spans="1:6" ht="37.5">
      <c r="A313" s="393" t="s">
        <v>37</v>
      </c>
      <c r="B313" s="394" t="s">
        <v>38</v>
      </c>
      <c r="C313" s="199"/>
      <c r="D313" s="352"/>
      <c r="E313" s="352"/>
      <c r="F313" s="353"/>
    </row>
    <row r="314" spans="1:6" ht="18.75">
      <c r="A314" s="393"/>
      <c r="B314" s="394" t="s">
        <v>39</v>
      </c>
      <c r="C314" s="199"/>
      <c r="D314" s="352"/>
      <c r="E314" s="352"/>
      <c r="F314" s="353"/>
    </row>
    <row r="315" spans="1:6" ht="22.5">
      <c r="A315" s="393"/>
      <c r="B315" s="394" t="s">
        <v>362</v>
      </c>
      <c r="C315" s="199" t="s">
        <v>40</v>
      </c>
      <c r="D315" s="352"/>
      <c r="E315" s="352"/>
      <c r="F315" s="532">
        <v>706.106</v>
      </c>
    </row>
    <row r="316" spans="1:6" ht="22.5">
      <c r="A316" s="393"/>
      <c r="B316" s="394" t="s">
        <v>363</v>
      </c>
      <c r="C316" s="199" t="s">
        <v>364</v>
      </c>
      <c r="D316" s="352"/>
      <c r="E316" s="352"/>
      <c r="F316" s="352">
        <v>17.054060853871864</v>
      </c>
    </row>
    <row r="317" spans="1:6" ht="37.5">
      <c r="A317" s="393" t="s">
        <v>42</v>
      </c>
      <c r="B317" s="394" t="s">
        <v>43</v>
      </c>
      <c r="C317" s="199"/>
      <c r="D317" s="352"/>
      <c r="E317" s="352"/>
      <c r="F317" s="353"/>
    </row>
    <row r="318" spans="1:6" ht="18.75">
      <c r="A318" s="393" t="s">
        <v>44</v>
      </c>
      <c r="B318" s="394" t="s">
        <v>45</v>
      </c>
      <c r="C318" s="199" t="s">
        <v>46</v>
      </c>
      <c r="D318" s="352"/>
      <c r="E318" s="352"/>
      <c r="F318" s="353">
        <v>7.5</v>
      </c>
    </row>
    <row r="319" spans="1:6" ht="31.5">
      <c r="A319" s="393" t="s">
        <v>47</v>
      </c>
      <c r="B319" s="394" t="s">
        <v>48</v>
      </c>
      <c r="C319" s="199" t="s">
        <v>75</v>
      </c>
      <c r="D319" s="352"/>
      <c r="E319" s="352"/>
      <c r="F319" s="352">
        <v>44.97488888888889</v>
      </c>
    </row>
    <row r="320" spans="1:6" ht="18.75">
      <c r="A320" s="393" t="s">
        <v>49</v>
      </c>
      <c r="B320" s="394" t="s">
        <v>50</v>
      </c>
      <c r="C320" s="199"/>
      <c r="D320" s="352"/>
      <c r="E320" s="352"/>
      <c r="F320" s="353"/>
    </row>
    <row r="321" spans="1:6" ht="18.75">
      <c r="A321" s="393"/>
      <c r="B321" s="394" t="s">
        <v>39</v>
      </c>
      <c r="C321" s="199"/>
      <c r="D321" s="352"/>
      <c r="E321" s="352"/>
      <c r="F321" s="353"/>
    </row>
    <row r="322" spans="1:6" ht="18.75">
      <c r="A322" s="393"/>
      <c r="B322" s="394" t="s">
        <v>51</v>
      </c>
      <c r="C322" s="199" t="s">
        <v>6</v>
      </c>
      <c r="D322" s="81"/>
      <c r="E322" s="81"/>
      <c r="F322" s="81">
        <v>1000</v>
      </c>
    </row>
    <row r="323" spans="1:6" ht="38.25" thickBot="1">
      <c r="A323" s="399"/>
      <c r="B323" s="400" t="s">
        <v>52</v>
      </c>
      <c r="C323" s="203" t="s">
        <v>6</v>
      </c>
      <c r="D323" s="401"/>
      <c r="E323" s="401"/>
      <c r="F323" s="402"/>
    </row>
    <row r="324" spans="1:6" ht="16.5" thickBot="1">
      <c r="A324" s="160"/>
      <c r="B324" s="161"/>
      <c r="C324" s="161"/>
      <c r="D324" s="161"/>
      <c r="E324" s="161"/>
      <c r="F324" s="162"/>
    </row>
    <row r="325" spans="1:6" ht="21" thickBot="1">
      <c r="A325" s="450" t="s">
        <v>123</v>
      </c>
      <c r="B325" s="451"/>
      <c r="C325" s="451"/>
      <c r="D325" s="451"/>
      <c r="E325" s="451"/>
      <c r="F325" s="452"/>
    </row>
    <row r="326" spans="1:6" ht="35.25" thickBot="1">
      <c r="A326" s="67" t="s">
        <v>53</v>
      </c>
      <c r="B326" s="68" t="s">
        <v>0</v>
      </c>
      <c r="C326" s="68" t="s">
        <v>1</v>
      </c>
      <c r="D326" s="68" t="s">
        <v>56</v>
      </c>
      <c r="E326" s="68" t="s">
        <v>55</v>
      </c>
      <c r="F326" s="69" t="s">
        <v>54</v>
      </c>
    </row>
    <row r="327" spans="1:6" ht="16.5" thickBot="1">
      <c r="A327" s="67"/>
      <c r="B327" s="68"/>
      <c r="C327" s="68"/>
      <c r="D327" s="16">
        <v>2015</v>
      </c>
      <c r="E327" s="16">
        <v>2016</v>
      </c>
      <c r="F327" s="17">
        <v>2017</v>
      </c>
    </row>
    <row r="328" spans="1:6" ht="15.75">
      <c r="A328" s="48" t="s">
        <v>2</v>
      </c>
      <c r="B328" s="49" t="s">
        <v>3</v>
      </c>
      <c r="C328" s="50"/>
      <c r="D328" s="50"/>
      <c r="E328" s="50"/>
      <c r="F328" s="116"/>
    </row>
    <row r="329" spans="1:6" ht="15.75">
      <c r="A329" s="53" t="s">
        <v>4</v>
      </c>
      <c r="B329" s="54" t="s">
        <v>5</v>
      </c>
      <c r="C329" s="55" t="s">
        <v>6</v>
      </c>
      <c r="D329" s="105">
        <v>19320724</v>
      </c>
      <c r="E329" s="105">
        <v>21186779</v>
      </c>
      <c r="F329" s="106">
        <v>21186779</v>
      </c>
    </row>
    <row r="330" spans="1:6" ht="15.75">
      <c r="A330" s="53" t="s">
        <v>7</v>
      </c>
      <c r="B330" s="54" t="s">
        <v>8</v>
      </c>
      <c r="C330" s="55" t="s">
        <v>6</v>
      </c>
      <c r="D330" s="105">
        <v>-125009</v>
      </c>
      <c r="E330" s="105">
        <v>-577015</v>
      </c>
      <c r="F330" s="106">
        <v>-577015</v>
      </c>
    </row>
    <row r="331" spans="1:6" ht="15.75">
      <c r="A331" s="53" t="s">
        <v>9</v>
      </c>
      <c r="B331" s="54" t="s">
        <v>10</v>
      </c>
      <c r="C331" s="55" t="s">
        <v>6</v>
      </c>
      <c r="D331" s="105">
        <v>489095</v>
      </c>
      <c r="E331" s="105">
        <v>30582</v>
      </c>
      <c r="F331" s="106">
        <v>30582</v>
      </c>
    </row>
    <row r="332" spans="1:6" ht="15.75">
      <c r="A332" s="53" t="s">
        <v>11</v>
      </c>
      <c r="B332" s="54" t="s">
        <v>12</v>
      </c>
      <c r="C332" s="55" t="s">
        <v>6</v>
      </c>
      <c r="D332" s="105">
        <v>154125</v>
      </c>
      <c r="E332" s="105">
        <v>-283437</v>
      </c>
      <c r="F332" s="106">
        <v>-283437</v>
      </c>
    </row>
    <row r="333" spans="1:6" ht="15.75">
      <c r="A333" s="53" t="s">
        <v>13</v>
      </c>
      <c r="B333" s="54" t="s">
        <v>14</v>
      </c>
      <c r="C333" s="55"/>
      <c r="D333" s="105"/>
      <c r="E333" s="105"/>
      <c r="F333" s="106"/>
    </row>
    <row r="334" spans="1:6" ht="47.25">
      <c r="A334" s="53" t="s">
        <v>15</v>
      </c>
      <c r="B334" s="54" t="s">
        <v>67</v>
      </c>
      <c r="C334" s="55" t="s">
        <v>16</v>
      </c>
      <c r="D334" s="105">
        <v>-0.6470202669423776</v>
      </c>
      <c r="E334" s="105"/>
      <c r="F334" s="106"/>
    </row>
    <row r="335" spans="1:6" ht="31.5">
      <c r="A335" s="53" t="s">
        <v>17</v>
      </c>
      <c r="B335" s="54" t="s">
        <v>66</v>
      </c>
      <c r="C335" s="55"/>
      <c r="D335" s="55"/>
      <c r="E335" s="55"/>
      <c r="F335" s="79"/>
    </row>
    <row r="336" spans="1:6" ht="18.75">
      <c r="A336" s="53" t="s">
        <v>18</v>
      </c>
      <c r="B336" s="54" t="s">
        <v>58</v>
      </c>
      <c r="C336" s="55" t="s">
        <v>19</v>
      </c>
      <c r="D336" s="55"/>
      <c r="E336" s="55"/>
      <c r="F336" s="79"/>
    </row>
    <row r="337" spans="1:6" ht="18.75">
      <c r="A337" s="53" t="s">
        <v>20</v>
      </c>
      <c r="B337" s="54" t="s">
        <v>59</v>
      </c>
      <c r="C337" s="55" t="s">
        <v>21</v>
      </c>
      <c r="D337" s="55"/>
      <c r="E337" s="55"/>
      <c r="F337" s="79"/>
    </row>
    <row r="338" spans="1:6" ht="18.75">
      <c r="A338" s="58" t="s">
        <v>22</v>
      </c>
      <c r="B338" s="59" t="s">
        <v>60</v>
      </c>
      <c r="C338" s="60" t="s">
        <v>19</v>
      </c>
      <c r="D338" s="93">
        <v>2.8320999999999996</v>
      </c>
      <c r="E338" s="93">
        <v>2.028</v>
      </c>
      <c r="F338" s="94">
        <v>3.3463000000000003</v>
      </c>
    </row>
    <row r="339" spans="1:6" ht="34.5">
      <c r="A339" s="53" t="s">
        <v>61</v>
      </c>
      <c r="B339" s="54" t="s">
        <v>63</v>
      </c>
      <c r="C339" s="55" t="s">
        <v>62</v>
      </c>
      <c r="D339" s="91">
        <v>5051.789000000001</v>
      </c>
      <c r="E339" s="91">
        <v>17131.399999999998</v>
      </c>
      <c r="F339" s="95">
        <v>21092.849000000002</v>
      </c>
    </row>
    <row r="340" spans="1:6" ht="18.75">
      <c r="A340" s="53" t="s">
        <v>24</v>
      </c>
      <c r="B340" s="54" t="s">
        <v>64</v>
      </c>
      <c r="C340" s="55" t="s">
        <v>23</v>
      </c>
      <c r="D340" s="63"/>
      <c r="E340" s="63"/>
      <c r="F340" s="80"/>
    </row>
    <row r="341" spans="1:6" ht="34.5">
      <c r="A341" s="53" t="s">
        <v>25</v>
      </c>
      <c r="B341" s="54" t="s">
        <v>65</v>
      </c>
      <c r="C341" s="55" t="s">
        <v>16</v>
      </c>
      <c r="D341" s="55" t="s">
        <v>183</v>
      </c>
      <c r="E341" s="55"/>
      <c r="F341" s="99"/>
    </row>
    <row r="342" spans="1:6" ht="31.5">
      <c r="A342" s="53" t="s">
        <v>26</v>
      </c>
      <c r="B342" s="54" t="s">
        <v>68</v>
      </c>
      <c r="C342" s="55"/>
      <c r="D342" s="120" t="s">
        <v>159</v>
      </c>
      <c r="E342" s="120" t="s">
        <v>159</v>
      </c>
      <c r="F342" s="121" t="s">
        <v>159</v>
      </c>
    </row>
    <row r="343" spans="1:6" ht="34.5">
      <c r="A343" s="53" t="s">
        <v>27</v>
      </c>
      <c r="B343" s="54" t="s">
        <v>69</v>
      </c>
      <c r="C343" s="55" t="s">
        <v>21</v>
      </c>
      <c r="D343" s="98"/>
      <c r="E343" s="98"/>
      <c r="F343" s="99"/>
    </row>
    <row r="344" spans="1:6" ht="15.75">
      <c r="A344" s="53" t="s">
        <v>28</v>
      </c>
      <c r="B344" s="54" t="s">
        <v>29</v>
      </c>
      <c r="C344" s="55" t="s">
        <v>6</v>
      </c>
      <c r="D344" s="98">
        <v>16803.36948</v>
      </c>
      <c r="E344" s="98">
        <v>5782.174</v>
      </c>
      <c r="F344" s="99">
        <v>45583.407946833206</v>
      </c>
    </row>
    <row r="345" spans="1:6" ht="50.25">
      <c r="A345" s="53" t="s">
        <v>30</v>
      </c>
      <c r="B345" s="54" t="s">
        <v>78</v>
      </c>
      <c r="C345" s="55" t="s">
        <v>6</v>
      </c>
      <c r="D345" s="98">
        <v>3837.8588</v>
      </c>
      <c r="E345" s="98">
        <v>2314.34</v>
      </c>
      <c r="F345" s="99">
        <v>10856.529521074</v>
      </c>
    </row>
    <row r="346" spans="1:6" ht="15.75">
      <c r="A346" s="53"/>
      <c r="B346" s="54" t="s">
        <v>70</v>
      </c>
      <c r="C346" s="55"/>
      <c r="D346" s="98"/>
      <c r="E346" s="98"/>
      <c r="F346" s="99"/>
    </row>
    <row r="347" spans="1:6" ht="15.75">
      <c r="A347" s="53"/>
      <c r="B347" s="54" t="s">
        <v>31</v>
      </c>
      <c r="C347" s="55"/>
      <c r="D347" s="98">
        <v>1997.75</v>
      </c>
      <c r="E347" s="98">
        <v>909.75</v>
      </c>
      <c r="F347" s="99">
        <v>5157.312660864</v>
      </c>
    </row>
    <row r="348" spans="1:6" ht="15.75">
      <c r="A348" s="53"/>
      <c r="B348" s="54" t="s">
        <v>32</v>
      </c>
      <c r="C348" s="55"/>
      <c r="D348" s="98">
        <v>0</v>
      </c>
      <c r="E348" s="98"/>
      <c r="F348" s="99">
        <v>2500</v>
      </c>
    </row>
    <row r="349" spans="1:6" ht="15.75">
      <c r="A349" s="53"/>
      <c r="B349" s="54" t="s">
        <v>33</v>
      </c>
      <c r="C349" s="55"/>
      <c r="D349" s="98">
        <v>372.88803</v>
      </c>
      <c r="E349" s="98">
        <v>516.4300000000001</v>
      </c>
      <c r="F349" s="99">
        <v>1324.83788</v>
      </c>
    </row>
    <row r="350" spans="1:6" ht="18.75">
      <c r="A350" s="53" t="s">
        <v>34</v>
      </c>
      <c r="B350" s="54" t="s">
        <v>71</v>
      </c>
      <c r="C350" s="55" t="s">
        <v>6</v>
      </c>
      <c r="D350" s="98">
        <v>12965.510680000003</v>
      </c>
      <c r="E350" s="98">
        <v>3431.7239999999997</v>
      </c>
      <c r="F350" s="99">
        <v>22572.028425759207</v>
      </c>
    </row>
    <row r="351" spans="1:6" ht="31.5">
      <c r="A351" s="53" t="s">
        <v>35</v>
      </c>
      <c r="B351" s="54" t="s">
        <v>72</v>
      </c>
      <c r="C351" s="55" t="s">
        <v>6</v>
      </c>
      <c r="D351" s="98"/>
      <c r="E351" s="98">
        <v>36.11</v>
      </c>
      <c r="F351" s="99">
        <v>12154.85</v>
      </c>
    </row>
    <row r="352" spans="1:6" ht="31.5">
      <c r="A352" s="53" t="s">
        <v>36</v>
      </c>
      <c r="B352" s="54" t="s">
        <v>77</v>
      </c>
      <c r="C352" s="55" t="s">
        <v>6</v>
      </c>
      <c r="D352" s="98"/>
      <c r="E352" s="98"/>
      <c r="F352" s="99"/>
    </row>
    <row r="353" spans="1:6" ht="15.75">
      <c r="A353" s="53" t="s">
        <v>37</v>
      </c>
      <c r="B353" s="54" t="s">
        <v>38</v>
      </c>
      <c r="C353" s="55"/>
      <c r="D353" s="98"/>
      <c r="E353" s="98"/>
      <c r="F353" s="99"/>
    </row>
    <row r="354" spans="1:6" ht="15.75">
      <c r="A354" s="53"/>
      <c r="B354" s="62" t="s">
        <v>39</v>
      </c>
      <c r="C354" s="55"/>
      <c r="D354" s="98"/>
      <c r="E354" s="98"/>
      <c r="F354" s="99"/>
    </row>
    <row r="355" spans="1:6" ht="18.75">
      <c r="A355" s="53"/>
      <c r="B355" s="54" t="s">
        <v>73</v>
      </c>
      <c r="C355" s="55" t="s">
        <v>40</v>
      </c>
      <c r="D355" s="98">
        <v>101.707</v>
      </c>
      <c r="E355" s="98">
        <v>113.817</v>
      </c>
      <c r="F355" s="99">
        <v>576.2804000000001</v>
      </c>
    </row>
    <row r="356" spans="1:6" ht="18.75">
      <c r="A356" s="53"/>
      <c r="B356" s="54" t="s">
        <v>74</v>
      </c>
      <c r="C356" s="55" t="s">
        <v>41</v>
      </c>
      <c r="D356" s="98">
        <v>37.73446075491363</v>
      </c>
      <c r="E356" s="98">
        <v>20.333869281390303</v>
      </c>
      <c r="F356" s="99">
        <v>18.838970614086474</v>
      </c>
    </row>
    <row r="357" spans="1:6" ht="15.75">
      <c r="A357" s="53" t="s">
        <v>42</v>
      </c>
      <c r="B357" s="54" t="s">
        <v>43</v>
      </c>
      <c r="C357" s="55"/>
      <c r="D357" s="98"/>
      <c r="E357" s="98"/>
      <c r="F357" s="99"/>
    </row>
    <row r="358" spans="1:6" ht="15.75">
      <c r="A358" s="53" t="s">
        <v>44</v>
      </c>
      <c r="B358" s="54" t="s">
        <v>45</v>
      </c>
      <c r="C358" s="55" t="s">
        <v>46</v>
      </c>
      <c r="D358" s="98">
        <v>5</v>
      </c>
      <c r="E358" s="98">
        <v>3</v>
      </c>
      <c r="F358" s="99">
        <v>11.2</v>
      </c>
    </row>
    <row r="359" spans="1:6" ht="31.5">
      <c r="A359" s="53" t="s">
        <v>47</v>
      </c>
      <c r="B359" s="54" t="s">
        <v>48</v>
      </c>
      <c r="C359" s="55" t="s">
        <v>75</v>
      </c>
      <c r="D359" s="98">
        <v>33.295833333333334</v>
      </c>
      <c r="E359" s="98">
        <v>25.270833333333332</v>
      </c>
      <c r="F359" s="99">
        <v>38.372862059999996</v>
      </c>
    </row>
    <row r="360" spans="1:6" ht="15.75">
      <c r="A360" s="53" t="s">
        <v>49</v>
      </c>
      <c r="B360" s="54" t="s">
        <v>50</v>
      </c>
      <c r="C360" s="55"/>
      <c r="D360" s="55"/>
      <c r="E360" s="55"/>
      <c r="F360" s="79"/>
    </row>
    <row r="361" spans="1:6" ht="15.75">
      <c r="A361" s="53"/>
      <c r="B361" s="62" t="s">
        <v>39</v>
      </c>
      <c r="C361" s="55"/>
      <c r="D361" s="55"/>
      <c r="E361" s="55"/>
      <c r="F361" s="79"/>
    </row>
    <row r="362" spans="1:6" ht="15.75">
      <c r="A362" s="53"/>
      <c r="B362" s="54" t="s">
        <v>51</v>
      </c>
      <c r="C362" s="55" t="s">
        <v>6</v>
      </c>
      <c r="D362" s="81">
        <v>1000</v>
      </c>
      <c r="E362" s="169">
        <v>1000</v>
      </c>
      <c r="F362" s="82">
        <v>1000</v>
      </c>
    </row>
    <row r="363" spans="1:6" ht="16.5" thickBot="1">
      <c r="A363" s="64"/>
      <c r="B363" s="65" t="s">
        <v>52</v>
      </c>
      <c r="C363" s="66" t="s">
        <v>6</v>
      </c>
      <c r="D363" s="66"/>
      <c r="E363" s="66"/>
      <c r="F363" s="117"/>
    </row>
    <row r="364" spans="1:6" ht="16.5" thickBot="1">
      <c r="A364" s="160"/>
      <c r="B364" s="161"/>
      <c r="C364" s="161"/>
      <c r="D364" s="161"/>
      <c r="E364" s="161"/>
      <c r="F364" s="162"/>
    </row>
    <row r="365" spans="1:6" ht="21" thickBot="1">
      <c r="A365" s="450" t="s">
        <v>155</v>
      </c>
      <c r="B365" s="451"/>
      <c r="C365" s="451"/>
      <c r="D365" s="451"/>
      <c r="E365" s="451"/>
      <c r="F365" s="452"/>
    </row>
    <row r="366" spans="1:6" ht="35.25" thickBot="1">
      <c r="A366" s="67" t="s">
        <v>53</v>
      </c>
      <c r="B366" s="68" t="s">
        <v>0</v>
      </c>
      <c r="C366" s="68" t="s">
        <v>1</v>
      </c>
      <c r="D366" s="68" t="s">
        <v>56</v>
      </c>
      <c r="E366" s="68" t="s">
        <v>55</v>
      </c>
      <c r="F366" s="69" t="s">
        <v>54</v>
      </c>
    </row>
    <row r="367" spans="1:6" ht="16.5" thickBot="1">
      <c r="A367" s="67"/>
      <c r="B367" s="68"/>
      <c r="C367" s="68"/>
      <c r="D367" s="16">
        <v>2015</v>
      </c>
      <c r="E367" s="16">
        <v>2016</v>
      </c>
      <c r="F367" s="17">
        <v>2017</v>
      </c>
    </row>
    <row r="368" spans="1:6" ht="15.75">
      <c r="A368" s="48" t="s">
        <v>2</v>
      </c>
      <c r="B368" s="49" t="s">
        <v>3</v>
      </c>
      <c r="C368" s="50"/>
      <c r="D368" s="96"/>
      <c r="E368" s="96"/>
      <c r="F368" s="97"/>
    </row>
    <row r="369" spans="1:6" ht="15.75">
      <c r="A369" s="53" t="s">
        <v>4</v>
      </c>
      <c r="B369" s="54" t="s">
        <v>5</v>
      </c>
      <c r="C369" s="55" t="s">
        <v>6</v>
      </c>
      <c r="D369" s="105">
        <v>19320724</v>
      </c>
      <c r="E369" s="105">
        <v>21186779</v>
      </c>
      <c r="F369" s="106">
        <v>21186779</v>
      </c>
    </row>
    <row r="370" spans="1:6" ht="15.75">
      <c r="A370" s="53" t="s">
        <v>7</v>
      </c>
      <c r="B370" s="54" t="s">
        <v>8</v>
      </c>
      <c r="C370" s="55" t="s">
        <v>6</v>
      </c>
      <c r="D370" s="105">
        <v>-125009</v>
      </c>
      <c r="E370" s="105">
        <v>-577015</v>
      </c>
      <c r="F370" s="106">
        <v>-577015</v>
      </c>
    </row>
    <row r="371" spans="1:6" ht="15.75">
      <c r="A371" s="53" t="s">
        <v>9</v>
      </c>
      <c r="B371" s="54" t="s">
        <v>10</v>
      </c>
      <c r="C371" s="55" t="s">
        <v>6</v>
      </c>
      <c r="D371" s="105">
        <v>489095</v>
      </c>
      <c r="E371" s="105">
        <v>30582</v>
      </c>
      <c r="F371" s="106">
        <v>30582</v>
      </c>
    </row>
    <row r="372" spans="1:6" ht="15.75">
      <c r="A372" s="53" t="s">
        <v>11</v>
      </c>
      <c r="B372" s="54" t="s">
        <v>12</v>
      </c>
      <c r="C372" s="55" t="s">
        <v>6</v>
      </c>
      <c r="D372" s="105">
        <v>154125</v>
      </c>
      <c r="E372" s="105">
        <v>-283437</v>
      </c>
      <c r="F372" s="106">
        <v>-283437</v>
      </c>
    </row>
    <row r="373" spans="1:6" ht="15.75">
      <c r="A373" s="53" t="s">
        <v>13</v>
      </c>
      <c r="B373" s="54" t="s">
        <v>14</v>
      </c>
      <c r="C373" s="55"/>
      <c r="D373" s="105"/>
      <c r="E373" s="105"/>
      <c r="F373" s="106"/>
    </row>
    <row r="374" spans="1:6" ht="47.25">
      <c r="A374" s="53" t="s">
        <v>15</v>
      </c>
      <c r="B374" s="54" t="s">
        <v>67</v>
      </c>
      <c r="C374" s="55" t="s">
        <v>16</v>
      </c>
      <c r="D374" s="105">
        <v>-0.6470202669423776</v>
      </c>
      <c r="E374" s="105"/>
      <c r="F374" s="106"/>
    </row>
    <row r="375" spans="1:6" ht="31.5">
      <c r="A375" s="53" t="s">
        <v>17</v>
      </c>
      <c r="B375" s="54" t="s">
        <v>66</v>
      </c>
      <c r="C375" s="55"/>
      <c r="D375" s="98"/>
      <c r="E375" s="98"/>
      <c r="F375" s="99"/>
    </row>
    <row r="376" spans="1:6" ht="18.75">
      <c r="A376" s="53" t="s">
        <v>18</v>
      </c>
      <c r="B376" s="54" t="s">
        <v>58</v>
      </c>
      <c r="C376" s="55" t="s">
        <v>19</v>
      </c>
      <c r="D376" s="98"/>
      <c r="E376" s="98"/>
      <c r="F376" s="99"/>
    </row>
    <row r="377" spans="1:6" ht="18.75">
      <c r="A377" s="53" t="s">
        <v>20</v>
      </c>
      <c r="B377" s="54" t="s">
        <v>59</v>
      </c>
      <c r="C377" s="55" t="s">
        <v>21</v>
      </c>
      <c r="D377" s="98"/>
      <c r="E377" s="98"/>
      <c r="F377" s="99"/>
    </row>
    <row r="378" spans="1:6" ht="18.75">
      <c r="A378" s="58" t="s">
        <v>22</v>
      </c>
      <c r="B378" s="59" t="s">
        <v>60</v>
      </c>
      <c r="C378" s="60" t="s">
        <v>19</v>
      </c>
      <c r="D378" s="100">
        <v>76.37950000000001</v>
      </c>
      <c r="E378" s="100">
        <v>41.95942</v>
      </c>
      <c r="F378" s="101">
        <v>45.72879999999999</v>
      </c>
    </row>
    <row r="379" spans="1:6" ht="34.5">
      <c r="A379" s="53" t="s">
        <v>61</v>
      </c>
      <c r="B379" s="54" t="s">
        <v>63</v>
      </c>
      <c r="C379" s="55" t="s">
        <v>62</v>
      </c>
      <c r="D379" s="102">
        <v>381106.594</v>
      </c>
      <c r="E379" s="102">
        <v>339032.08700000006</v>
      </c>
      <c r="F379" s="103">
        <v>399445.38000000006</v>
      </c>
    </row>
    <row r="380" spans="1:6" ht="18.75">
      <c r="A380" s="53" t="s">
        <v>24</v>
      </c>
      <c r="B380" s="54" t="s">
        <v>64</v>
      </c>
      <c r="C380" s="55" t="s">
        <v>23</v>
      </c>
      <c r="D380" s="98"/>
      <c r="E380" s="98"/>
      <c r="F380" s="99"/>
    </row>
    <row r="381" spans="1:6" ht="34.5">
      <c r="A381" s="53" t="s">
        <v>25</v>
      </c>
      <c r="B381" s="54" t="s">
        <v>65</v>
      </c>
      <c r="C381" s="55" t="s">
        <v>16</v>
      </c>
      <c r="D381" s="55" t="s">
        <v>284</v>
      </c>
      <c r="E381" s="55"/>
      <c r="F381" s="79"/>
    </row>
    <row r="382" spans="1:6" ht="18.75">
      <c r="A382" s="53" t="s">
        <v>26</v>
      </c>
      <c r="B382" s="54" t="s">
        <v>68</v>
      </c>
      <c r="C382" s="55"/>
      <c r="D382" s="55" t="s">
        <v>285</v>
      </c>
      <c r="E382" s="55" t="s">
        <v>285</v>
      </c>
      <c r="F382" s="79" t="s">
        <v>285</v>
      </c>
    </row>
    <row r="383" spans="1:6" ht="34.5">
      <c r="A383" s="53" t="s">
        <v>27</v>
      </c>
      <c r="B383" s="54" t="s">
        <v>69</v>
      </c>
      <c r="C383" s="55" t="s">
        <v>21</v>
      </c>
      <c r="D383" s="98"/>
      <c r="E383" s="98"/>
      <c r="F383" s="99"/>
    </row>
    <row r="384" spans="1:6" ht="15.75">
      <c r="A384" s="53" t="s">
        <v>28</v>
      </c>
      <c r="B384" s="54" t="s">
        <v>29</v>
      </c>
      <c r="C384" s="55" t="s">
        <v>6</v>
      </c>
      <c r="D384" s="98">
        <v>115486.80663059442</v>
      </c>
      <c r="E384" s="98">
        <v>108449.20079999998</v>
      </c>
      <c r="F384" s="99">
        <v>186555.33205469235</v>
      </c>
    </row>
    <row r="385" spans="1:6" ht="50.25">
      <c r="A385" s="53" t="s">
        <v>30</v>
      </c>
      <c r="B385" s="54" t="s">
        <v>78</v>
      </c>
      <c r="C385" s="55" t="s">
        <v>6</v>
      </c>
      <c r="D385" s="98">
        <v>43024.03242009154</v>
      </c>
      <c r="E385" s="98">
        <v>30093.1528</v>
      </c>
      <c r="F385" s="99">
        <v>52475.840098291716</v>
      </c>
    </row>
    <row r="386" spans="1:6" ht="15.75">
      <c r="A386" s="53"/>
      <c r="B386" s="54" t="s">
        <v>70</v>
      </c>
      <c r="C386" s="55"/>
      <c r="D386" s="98"/>
      <c r="E386" s="98"/>
      <c r="F386" s="99"/>
    </row>
    <row r="387" spans="1:6" ht="15.75">
      <c r="A387" s="53"/>
      <c r="B387" s="54" t="s">
        <v>31</v>
      </c>
      <c r="C387" s="55"/>
      <c r="D387" s="98">
        <v>14912.71876</v>
      </c>
      <c r="E387" s="98">
        <v>11636.36</v>
      </c>
      <c r="F387" s="99">
        <v>20926.173518554046</v>
      </c>
    </row>
    <row r="388" spans="1:6" ht="15.75">
      <c r="A388" s="53"/>
      <c r="B388" s="54" t="s">
        <v>32</v>
      </c>
      <c r="C388" s="55"/>
      <c r="D388" s="98">
        <v>9549.55076</v>
      </c>
      <c r="E388" s="98">
        <v>5254.48</v>
      </c>
      <c r="F388" s="99">
        <v>9050</v>
      </c>
    </row>
    <row r="389" spans="1:6" ht="15.75">
      <c r="A389" s="53"/>
      <c r="B389" s="54" t="s">
        <v>33</v>
      </c>
      <c r="C389" s="55"/>
      <c r="D389" s="98">
        <v>5037.40637</v>
      </c>
      <c r="E389" s="98">
        <v>5208.0199999999995</v>
      </c>
      <c r="F389" s="99">
        <v>8433.30244</v>
      </c>
    </row>
    <row r="390" spans="1:6" ht="18.75">
      <c r="A390" s="53" t="s">
        <v>34</v>
      </c>
      <c r="B390" s="54" t="s">
        <v>71</v>
      </c>
      <c r="C390" s="55" t="s">
        <v>6</v>
      </c>
      <c r="D390" s="98">
        <v>72462.77421050287</v>
      </c>
      <c r="E390" s="98">
        <v>78356.04799999998</v>
      </c>
      <c r="F390" s="99">
        <v>91629.34732640063</v>
      </c>
    </row>
    <row r="391" spans="1:6" ht="31.5">
      <c r="A391" s="53" t="s">
        <v>35</v>
      </c>
      <c r="B391" s="54" t="s">
        <v>72</v>
      </c>
      <c r="C391" s="55" t="s">
        <v>6</v>
      </c>
      <c r="D391" s="98"/>
      <c r="E391" s="98"/>
      <c r="F391" s="99">
        <v>42450.144629999995</v>
      </c>
    </row>
    <row r="392" spans="1:6" ht="31.5">
      <c r="A392" s="53" t="s">
        <v>36</v>
      </c>
      <c r="B392" s="54" t="s">
        <v>77</v>
      </c>
      <c r="C392" s="55" t="s">
        <v>6</v>
      </c>
      <c r="D392" s="98"/>
      <c r="E392" s="98"/>
      <c r="F392" s="99"/>
    </row>
    <row r="393" spans="1:6" ht="15.75">
      <c r="A393" s="53" t="s">
        <v>37</v>
      </c>
      <c r="B393" s="54" t="s">
        <v>38</v>
      </c>
      <c r="C393" s="55"/>
      <c r="D393" s="98"/>
      <c r="E393" s="98"/>
      <c r="F393" s="99"/>
    </row>
    <row r="394" spans="1:6" ht="15.75">
      <c r="A394" s="53"/>
      <c r="B394" s="62" t="s">
        <v>39</v>
      </c>
      <c r="C394" s="55"/>
      <c r="D394" s="98"/>
      <c r="E394" s="98"/>
      <c r="F394" s="99"/>
    </row>
    <row r="395" spans="1:6" ht="18.75">
      <c r="A395" s="53"/>
      <c r="B395" s="54" t="s">
        <v>73</v>
      </c>
      <c r="C395" s="55" t="s">
        <v>40</v>
      </c>
      <c r="D395" s="98">
        <v>1419.9</v>
      </c>
      <c r="E395" s="98">
        <v>1426.71</v>
      </c>
      <c r="F395" s="99">
        <v>1820.91</v>
      </c>
    </row>
    <row r="396" spans="1:6" ht="18.75">
      <c r="A396" s="53"/>
      <c r="B396" s="54" t="s">
        <v>74</v>
      </c>
      <c r="C396" s="55" t="s">
        <v>41</v>
      </c>
      <c r="D396" s="98">
        <v>30.30074823585572</v>
      </c>
      <c r="E396" s="98">
        <v>21.092690736029045</v>
      </c>
      <c r="F396" s="99">
        <v>28.818469939915598</v>
      </c>
    </row>
    <row r="397" spans="1:6" ht="15.75">
      <c r="A397" s="53" t="s">
        <v>42</v>
      </c>
      <c r="B397" s="54" t="s">
        <v>43</v>
      </c>
      <c r="C397" s="55"/>
      <c r="D397" s="98"/>
      <c r="E397" s="98"/>
      <c r="F397" s="99"/>
    </row>
    <row r="398" spans="1:6" ht="15.75">
      <c r="A398" s="53" t="s">
        <v>44</v>
      </c>
      <c r="B398" s="54" t="s">
        <v>45</v>
      </c>
      <c r="C398" s="55" t="s">
        <v>46</v>
      </c>
      <c r="D398" s="98">
        <v>43.1</v>
      </c>
      <c r="E398" s="98">
        <v>33.1</v>
      </c>
      <c r="F398" s="99">
        <v>43.1</v>
      </c>
    </row>
    <row r="399" spans="1:6" ht="31.5">
      <c r="A399" s="53" t="s">
        <v>47</v>
      </c>
      <c r="B399" s="54" t="s">
        <v>48</v>
      </c>
      <c r="C399" s="55" t="s">
        <v>75</v>
      </c>
      <c r="D399" s="98">
        <v>28.833562954369683</v>
      </c>
      <c r="E399" s="98">
        <v>29.29597180261833</v>
      </c>
      <c r="F399" s="99">
        <v>40.46050564298926</v>
      </c>
    </row>
    <row r="400" spans="1:6" ht="15.75">
      <c r="A400" s="53" t="s">
        <v>49</v>
      </c>
      <c r="B400" s="54" t="s">
        <v>50</v>
      </c>
      <c r="C400" s="55"/>
      <c r="D400" s="122"/>
      <c r="E400" s="98"/>
      <c r="F400" s="99"/>
    </row>
    <row r="401" spans="1:6" ht="15.75">
      <c r="A401" s="53"/>
      <c r="B401" s="62" t="s">
        <v>39</v>
      </c>
      <c r="C401" s="55"/>
      <c r="D401" s="98"/>
      <c r="E401" s="98"/>
      <c r="F401" s="99"/>
    </row>
    <row r="402" spans="1:6" ht="15.75">
      <c r="A402" s="53"/>
      <c r="B402" s="54" t="s">
        <v>51</v>
      </c>
      <c r="C402" s="55" t="s">
        <v>6</v>
      </c>
      <c r="D402" s="81"/>
      <c r="E402" s="169"/>
      <c r="F402" s="82"/>
    </row>
    <row r="403" spans="1:6" ht="16.5" thickBot="1">
      <c r="A403" s="64"/>
      <c r="B403" s="65" t="s">
        <v>52</v>
      </c>
      <c r="C403" s="66" t="s">
        <v>6</v>
      </c>
      <c r="D403" s="118"/>
      <c r="E403" s="118"/>
      <c r="F403" s="119"/>
    </row>
    <row r="404" spans="1:6" ht="16.5" thickBot="1">
      <c r="A404" s="160"/>
      <c r="B404" s="161"/>
      <c r="C404" s="161"/>
      <c r="D404" s="161"/>
      <c r="E404" s="161"/>
      <c r="F404" s="162"/>
    </row>
    <row r="405" spans="1:6" ht="21" thickBot="1">
      <c r="A405" s="450" t="s">
        <v>156</v>
      </c>
      <c r="B405" s="451"/>
      <c r="C405" s="451"/>
      <c r="D405" s="451"/>
      <c r="E405" s="451"/>
      <c r="F405" s="452"/>
    </row>
    <row r="406" spans="1:6" ht="35.25" thickBot="1">
      <c r="A406" s="67" t="s">
        <v>53</v>
      </c>
      <c r="B406" s="68" t="s">
        <v>0</v>
      </c>
      <c r="C406" s="68" t="s">
        <v>1</v>
      </c>
      <c r="D406" s="68" t="s">
        <v>56</v>
      </c>
      <c r="E406" s="68" t="s">
        <v>55</v>
      </c>
      <c r="F406" s="69" t="s">
        <v>54</v>
      </c>
    </row>
    <row r="407" spans="1:6" ht="16.5" thickBot="1">
      <c r="A407" s="67"/>
      <c r="B407" s="68"/>
      <c r="C407" s="68"/>
      <c r="D407" s="16">
        <v>2015</v>
      </c>
      <c r="E407" s="16">
        <v>2016</v>
      </c>
      <c r="F407" s="17">
        <v>2017</v>
      </c>
    </row>
    <row r="408" spans="1:6" ht="15.75">
      <c r="A408" s="48" t="s">
        <v>2</v>
      </c>
      <c r="B408" s="49" t="s">
        <v>3</v>
      </c>
      <c r="C408" s="50"/>
      <c r="D408" s="96"/>
      <c r="E408" s="96"/>
      <c r="F408" s="97"/>
    </row>
    <row r="409" spans="1:6" ht="15.75">
      <c r="A409" s="53" t="s">
        <v>4</v>
      </c>
      <c r="B409" s="54" t="s">
        <v>5</v>
      </c>
      <c r="C409" s="55" t="s">
        <v>6</v>
      </c>
      <c r="D409" s="105">
        <v>19320724</v>
      </c>
      <c r="E409" s="105">
        <v>21186779</v>
      </c>
      <c r="F409" s="106">
        <v>21186779</v>
      </c>
    </row>
    <row r="410" spans="1:6" ht="15.75">
      <c r="A410" s="53" t="s">
        <v>7</v>
      </c>
      <c r="B410" s="54" t="s">
        <v>8</v>
      </c>
      <c r="C410" s="55" t="s">
        <v>6</v>
      </c>
      <c r="D410" s="105">
        <v>-125009</v>
      </c>
      <c r="E410" s="105">
        <v>-577015</v>
      </c>
      <c r="F410" s="106">
        <v>-577015</v>
      </c>
    </row>
    <row r="411" spans="1:6" ht="15.75">
      <c r="A411" s="53" t="s">
        <v>9</v>
      </c>
      <c r="B411" s="54" t="s">
        <v>10</v>
      </c>
      <c r="C411" s="55" t="s">
        <v>6</v>
      </c>
      <c r="D411" s="105">
        <v>489095</v>
      </c>
      <c r="E411" s="105">
        <v>30582</v>
      </c>
      <c r="F411" s="106">
        <v>30582</v>
      </c>
    </row>
    <row r="412" spans="1:6" ht="15.75">
      <c r="A412" s="53" t="s">
        <v>11</v>
      </c>
      <c r="B412" s="54" t="s">
        <v>12</v>
      </c>
      <c r="C412" s="55" t="s">
        <v>6</v>
      </c>
      <c r="D412" s="105">
        <v>154125</v>
      </c>
      <c r="E412" s="105">
        <v>-283437</v>
      </c>
      <c r="F412" s="106">
        <v>-283437</v>
      </c>
    </row>
    <row r="413" spans="1:6" ht="15.75">
      <c r="A413" s="53" t="s">
        <v>13</v>
      </c>
      <c r="B413" s="54" t="s">
        <v>14</v>
      </c>
      <c r="C413" s="55"/>
      <c r="D413" s="105"/>
      <c r="E413" s="105"/>
      <c r="F413" s="106"/>
    </row>
    <row r="414" spans="1:6" ht="47.25">
      <c r="A414" s="53" t="s">
        <v>15</v>
      </c>
      <c r="B414" s="54" t="s">
        <v>67</v>
      </c>
      <c r="C414" s="55" t="s">
        <v>16</v>
      </c>
      <c r="D414" s="105">
        <v>-0.6470202669423776</v>
      </c>
      <c r="E414" s="105"/>
      <c r="F414" s="106"/>
    </row>
    <row r="415" spans="1:6" ht="31.5">
      <c r="A415" s="53" t="s">
        <v>17</v>
      </c>
      <c r="B415" s="54" t="s">
        <v>66</v>
      </c>
      <c r="C415" s="55"/>
      <c r="D415" s="98"/>
      <c r="E415" s="98"/>
      <c r="F415" s="99"/>
    </row>
    <row r="416" spans="1:6" ht="18.75">
      <c r="A416" s="53" t="s">
        <v>18</v>
      </c>
      <c r="B416" s="54" t="s">
        <v>58</v>
      </c>
      <c r="C416" s="55" t="s">
        <v>19</v>
      </c>
      <c r="D416" s="98"/>
      <c r="E416" s="98"/>
      <c r="F416" s="99"/>
    </row>
    <row r="417" spans="1:6" ht="18.75">
      <c r="A417" s="53" t="s">
        <v>20</v>
      </c>
      <c r="B417" s="54" t="s">
        <v>59</v>
      </c>
      <c r="C417" s="55" t="s">
        <v>21</v>
      </c>
      <c r="D417" s="98"/>
      <c r="E417" s="98"/>
      <c r="F417" s="99"/>
    </row>
    <row r="418" spans="1:6" ht="18.75">
      <c r="A418" s="58" t="s">
        <v>22</v>
      </c>
      <c r="B418" s="59" t="s">
        <v>60</v>
      </c>
      <c r="C418" s="60" t="s">
        <v>19</v>
      </c>
      <c r="D418" s="100">
        <v>51.18</v>
      </c>
      <c r="E418" s="100">
        <v>10.77</v>
      </c>
      <c r="F418" s="101">
        <v>11.268999999999998</v>
      </c>
    </row>
    <row r="419" spans="1:6" ht="34.5">
      <c r="A419" s="53" t="s">
        <v>61</v>
      </c>
      <c r="B419" s="54" t="s">
        <v>63</v>
      </c>
      <c r="C419" s="55" t="s">
        <v>62</v>
      </c>
      <c r="D419" s="102">
        <v>101069.017</v>
      </c>
      <c r="E419" s="102">
        <v>92756.59999999999</v>
      </c>
      <c r="F419" s="103">
        <v>111188.33999999998</v>
      </c>
    </row>
    <row r="420" spans="1:6" ht="18.75">
      <c r="A420" s="53" t="s">
        <v>24</v>
      </c>
      <c r="B420" s="54" t="s">
        <v>64</v>
      </c>
      <c r="C420" s="55" t="s">
        <v>23</v>
      </c>
      <c r="D420" s="98"/>
      <c r="E420" s="98"/>
      <c r="F420" s="99"/>
    </row>
    <row r="421" spans="1:6" ht="34.5">
      <c r="A421" s="53" t="s">
        <v>25</v>
      </c>
      <c r="B421" s="54" t="s">
        <v>65</v>
      </c>
      <c r="C421" s="55" t="s">
        <v>16</v>
      </c>
      <c r="D421" s="55" t="s">
        <v>185</v>
      </c>
      <c r="E421" s="55"/>
      <c r="F421" s="79"/>
    </row>
    <row r="422" spans="1:6" ht="31.5">
      <c r="A422" s="53" t="s">
        <v>26</v>
      </c>
      <c r="B422" s="54" t="s">
        <v>68</v>
      </c>
      <c r="C422" s="55"/>
      <c r="D422" s="55" t="s">
        <v>160</v>
      </c>
      <c r="E422" s="55" t="s">
        <v>160</v>
      </c>
      <c r="F422" s="79" t="s">
        <v>160</v>
      </c>
    </row>
    <row r="423" spans="1:6" ht="34.5">
      <c r="A423" s="53" t="s">
        <v>27</v>
      </c>
      <c r="B423" s="54" t="s">
        <v>69</v>
      </c>
      <c r="C423" s="55" t="s">
        <v>21</v>
      </c>
      <c r="D423" s="98"/>
      <c r="E423" s="98"/>
      <c r="F423" s="99"/>
    </row>
    <row r="424" spans="1:6" ht="15.75">
      <c r="A424" s="53" t="s">
        <v>28</v>
      </c>
      <c r="B424" s="54" t="s">
        <v>29</v>
      </c>
      <c r="C424" s="55" t="s">
        <v>6</v>
      </c>
      <c r="D424" s="98">
        <v>133288.29849608272</v>
      </c>
      <c r="E424" s="98">
        <v>130498.88780401325</v>
      </c>
      <c r="F424" s="99">
        <v>158340.1480461389</v>
      </c>
    </row>
    <row r="425" spans="1:6" ht="50.25">
      <c r="A425" s="53" t="s">
        <v>30</v>
      </c>
      <c r="B425" s="54" t="s">
        <v>78</v>
      </c>
      <c r="C425" s="55" t="s">
        <v>6</v>
      </c>
      <c r="D425" s="98">
        <v>54787.31835086617</v>
      </c>
      <c r="E425" s="98">
        <v>44417.5408707513</v>
      </c>
      <c r="F425" s="99">
        <v>69749.91886892449</v>
      </c>
    </row>
    <row r="426" spans="1:6" ht="15.75">
      <c r="A426" s="53"/>
      <c r="B426" s="54" t="s">
        <v>70</v>
      </c>
      <c r="C426" s="55"/>
      <c r="D426" s="98"/>
      <c r="E426" s="98"/>
      <c r="F426" s="99"/>
    </row>
    <row r="427" spans="1:6" ht="15.75">
      <c r="A427" s="53"/>
      <c r="B427" s="54" t="s">
        <v>31</v>
      </c>
      <c r="C427" s="55"/>
      <c r="D427" s="98">
        <v>14370.63955</v>
      </c>
      <c r="E427" s="98">
        <v>10407.343110873198</v>
      </c>
      <c r="F427" s="99">
        <v>22719.59921225686</v>
      </c>
    </row>
    <row r="428" spans="1:6" ht="15.75">
      <c r="A428" s="53"/>
      <c r="B428" s="54" t="s">
        <v>32</v>
      </c>
      <c r="C428" s="55"/>
      <c r="D428" s="98">
        <v>8890</v>
      </c>
      <c r="E428" s="98">
        <v>9781.606285173131</v>
      </c>
      <c r="F428" s="99">
        <v>10000</v>
      </c>
    </row>
    <row r="429" spans="1:6" ht="15.75">
      <c r="A429" s="53"/>
      <c r="B429" s="54" t="s">
        <v>33</v>
      </c>
      <c r="C429" s="55"/>
      <c r="D429" s="98">
        <v>6526.91507</v>
      </c>
      <c r="E429" s="98">
        <v>6805.985152970554</v>
      </c>
      <c r="F429" s="99">
        <v>8149.929473448244</v>
      </c>
    </row>
    <row r="430" spans="1:6" ht="18.75">
      <c r="A430" s="53" t="s">
        <v>34</v>
      </c>
      <c r="B430" s="54" t="s">
        <v>71</v>
      </c>
      <c r="C430" s="55" t="s">
        <v>6</v>
      </c>
      <c r="D430" s="98">
        <v>76526.97014521656</v>
      </c>
      <c r="E430" s="98">
        <v>86081.34693326196</v>
      </c>
      <c r="F430" s="99">
        <v>88590.22917721441</v>
      </c>
    </row>
    <row r="431" spans="1:6" ht="31.5">
      <c r="A431" s="53" t="s">
        <v>35</v>
      </c>
      <c r="B431" s="54" t="s">
        <v>72</v>
      </c>
      <c r="C431" s="55" t="s">
        <v>6</v>
      </c>
      <c r="D431" s="98"/>
      <c r="E431" s="98"/>
      <c r="F431" s="99"/>
    </row>
    <row r="432" spans="1:6" ht="31.5">
      <c r="A432" s="53" t="s">
        <v>36</v>
      </c>
      <c r="B432" s="54" t="s">
        <v>77</v>
      </c>
      <c r="C432" s="55" t="s">
        <v>6</v>
      </c>
      <c r="D432" s="98">
        <v>1974.01</v>
      </c>
      <c r="E432" s="98"/>
      <c r="F432" s="99"/>
    </row>
    <row r="433" spans="1:6" ht="31.5">
      <c r="A433" s="53" t="s">
        <v>37</v>
      </c>
      <c r="B433" s="54" t="s">
        <v>38</v>
      </c>
      <c r="C433" s="55"/>
      <c r="D433" s="55" t="s">
        <v>161</v>
      </c>
      <c r="E433" s="55"/>
      <c r="F433" s="79"/>
    </row>
    <row r="434" spans="1:6" ht="15.75">
      <c r="A434" s="53"/>
      <c r="B434" s="62" t="s">
        <v>39</v>
      </c>
      <c r="C434" s="55"/>
      <c r="D434" s="98"/>
      <c r="E434" s="98"/>
      <c r="F434" s="99"/>
    </row>
    <row r="435" spans="1:6" ht="18.75">
      <c r="A435" s="53"/>
      <c r="B435" s="54" t="s">
        <v>73</v>
      </c>
      <c r="C435" s="55" t="s">
        <v>40</v>
      </c>
      <c r="D435" s="98">
        <v>1786.839</v>
      </c>
      <c r="E435" s="98">
        <v>1786.832</v>
      </c>
      <c r="F435" s="99">
        <v>2020.1109999999999</v>
      </c>
    </row>
    <row r="436" spans="1:6" ht="18.75">
      <c r="A436" s="53"/>
      <c r="B436" s="54" t="s">
        <v>74</v>
      </c>
      <c r="C436" s="55" t="s">
        <v>41</v>
      </c>
      <c r="D436" s="98">
        <v>30.661586382917637</v>
      </c>
      <c r="E436" s="98">
        <v>24.85826360326617</v>
      </c>
      <c r="F436" s="99">
        <v>34.52776548859171</v>
      </c>
    </row>
    <row r="437" spans="1:6" ht="15.75">
      <c r="A437" s="53" t="s">
        <v>42</v>
      </c>
      <c r="B437" s="54" t="s">
        <v>43</v>
      </c>
      <c r="C437" s="55"/>
      <c r="D437" s="98"/>
      <c r="E437" s="98"/>
      <c r="F437" s="99"/>
    </row>
    <row r="438" spans="1:6" ht="15.75">
      <c r="A438" s="53" t="s">
        <v>44</v>
      </c>
      <c r="B438" s="54" t="s">
        <v>45</v>
      </c>
      <c r="C438" s="55" t="s">
        <v>46</v>
      </c>
      <c r="D438" s="98">
        <v>39</v>
      </c>
      <c r="E438" s="98">
        <v>33</v>
      </c>
      <c r="F438" s="99">
        <v>46</v>
      </c>
    </row>
    <row r="439" spans="1:6" ht="31.5">
      <c r="A439" s="53" t="s">
        <v>47</v>
      </c>
      <c r="B439" s="54" t="s">
        <v>48</v>
      </c>
      <c r="C439" s="55" t="s">
        <v>75</v>
      </c>
      <c r="D439" s="98">
        <v>30.706494764957267</v>
      </c>
      <c r="E439" s="98">
        <v>26.281169471902018</v>
      </c>
      <c r="F439" s="99">
        <v>41.15869422510301</v>
      </c>
    </row>
    <row r="440" spans="1:6" ht="15.75">
      <c r="A440" s="53" t="s">
        <v>49</v>
      </c>
      <c r="B440" s="54" t="s">
        <v>50</v>
      </c>
      <c r="C440" s="55"/>
      <c r="D440" s="55"/>
      <c r="E440" s="55"/>
      <c r="F440" s="79"/>
    </row>
    <row r="441" spans="1:6" ht="15.75">
      <c r="A441" s="53"/>
      <c r="B441" s="62" t="s">
        <v>39</v>
      </c>
      <c r="C441" s="55"/>
      <c r="D441" s="55"/>
      <c r="E441" s="55"/>
      <c r="F441" s="79"/>
    </row>
    <row r="442" spans="1:6" ht="15.75">
      <c r="A442" s="53"/>
      <c r="B442" s="54" t="s">
        <v>51</v>
      </c>
      <c r="C442" s="55" t="s">
        <v>6</v>
      </c>
      <c r="D442" s="81">
        <v>1000</v>
      </c>
      <c r="E442" s="169">
        <v>1000</v>
      </c>
      <c r="F442" s="82">
        <v>1000</v>
      </c>
    </row>
    <row r="443" spans="1:6" ht="16.5" thickBot="1">
      <c r="A443" s="64"/>
      <c r="B443" s="65" t="s">
        <v>52</v>
      </c>
      <c r="C443" s="66" t="s">
        <v>6</v>
      </c>
      <c r="D443" s="66"/>
      <c r="E443" s="66"/>
      <c r="F443" s="117"/>
    </row>
    <row r="444" spans="1:6" ht="16.5" thickBot="1">
      <c r="A444" s="160"/>
      <c r="B444" s="161"/>
      <c r="C444" s="161"/>
      <c r="D444" s="161"/>
      <c r="E444" s="161"/>
      <c r="F444" s="162"/>
    </row>
    <row r="445" spans="1:6" ht="21" thickBot="1">
      <c r="A445" s="450" t="s">
        <v>157</v>
      </c>
      <c r="B445" s="451"/>
      <c r="C445" s="451"/>
      <c r="D445" s="451"/>
      <c r="E445" s="451"/>
      <c r="F445" s="452"/>
    </row>
    <row r="446" spans="1:6" ht="35.25" thickBot="1">
      <c r="A446" s="67" t="s">
        <v>53</v>
      </c>
      <c r="B446" s="68" t="s">
        <v>0</v>
      </c>
      <c r="C446" s="68" t="s">
        <v>1</v>
      </c>
      <c r="D446" s="68" t="s">
        <v>56</v>
      </c>
      <c r="E446" s="68" t="s">
        <v>55</v>
      </c>
      <c r="F446" s="69" t="s">
        <v>54</v>
      </c>
    </row>
    <row r="447" spans="1:6" ht="16.5" thickBot="1">
      <c r="A447" s="67"/>
      <c r="B447" s="68"/>
      <c r="C447" s="68"/>
      <c r="D447" s="16">
        <v>2015</v>
      </c>
      <c r="E447" s="16">
        <v>2016</v>
      </c>
      <c r="F447" s="17">
        <v>2017</v>
      </c>
    </row>
    <row r="448" spans="1:6" ht="15.75">
      <c r="A448" s="48" t="s">
        <v>2</v>
      </c>
      <c r="B448" s="49" t="s">
        <v>3</v>
      </c>
      <c r="C448" s="50"/>
      <c r="D448" s="96"/>
      <c r="E448" s="96"/>
      <c r="F448" s="97"/>
    </row>
    <row r="449" spans="1:6" ht="15.75">
      <c r="A449" s="53" t="s">
        <v>4</v>
      </c>
      <c r="B449" s="54" t="s">
        <v>5</v>
      </c>
      <c r="C449" s="55" t="s">
        <v>6</v>
      </c>
      <c r="D449" s="105">
        <v>19320724</v>
      </c>
      <c r="E449" s="105">
        <v>21186779</v>
      </c>
      <c r="F449" s="106">
        <v>21186779</v>
      </c>
    </row>
    <row r="450" spans="1:6" ht="15.75">
      <c r="A450" s="53" t="s">
        <v>7</v>
      </c>
      <c r="B450" s="54" t="s">
        <v>8</v>
      </c>
      <c r="C450" s="55" t="s">
        <v>6</v>
      </c>
      <c r="D450" s="105">
        <v>-125009</v>
      </c>
      <c r="E450" s="105">
        <v>-577015</v>
      </c>
      <c r="F450" s="106">
        <v>-577015</v>
      </c>
    </row>
    <row r="451" spans="1:6" ht="15.75">
      <c r="A451" s="53" t="s">
        <v>9</v>
      </c>
      <c r="B451" s="54" t="s">
        <v>10</v>
      </c>
      <c r="C451" s="55" t="s">
        <v>6</v>
      </c>
      <c r="D451" s="105">
        <v>489095</v>
      </c>
      <c r="E451" s="105">
        <v>30582</v>
      </c>
      <c r="F451" s="106">
        <v>30582</v>
      </c>
    </row>
    <row r="452" spans="1:6" ht="15.75">
      <c r="A452" s="53" t="s">
        <v>11</v>
      </c>
      <c r="B452" s="54" t="s">
        <v>12</v>
      </c>
      <c r="C452" s="55" t="s">
        <v>6</v>
      </c>
      <c r="D452" s="105">
        <v>154125</v>
      </c>
      <c r="E452" s="105">
        <v>-283437</v>
      </c>
      <c r="F452" s="106">
        <v>-283437</v>
      </c>
    </row>
    <row r="453" spans="1:6" ht="15.75">
      <c r="A453" s="53" t="s">
        <v>13</v>
      </c>
      <c r="B453" s="54" t="s">
        <v>14</v>
      </c>
      <c r="C453" s="55"/>
      <c r="D453" s="105"/>
      <c r="E453" s="105"/>
      <c r="F453" s="106"/>
    </row>
    <row r="454" spans="1:6" ht="47.25">
      <c r="A454" s="53" t="s">
        <v>15</v>
      </c>
      <c r="B454" s="54" t="s">
        <v>67</v>
      </c>
      <c r="C454" s="55" t="s">
        <v>16</v>
      </c>
      <c r="D454" s="105">
        <v>-0.6470202669423776</v>
      </c>
      <c r="E454" s="105"/>
      <c r="F454" s="106"/>
    </row>
    <row r="455" spans="1:6" ht="31.5">
      <c r="A455" s="53" t="s">
        <v>17</v>
      </c>
      <c r="B455" s="54" t="s">
        <v>66</v>
      </c>
      <c r="C455" s="55"/>
      <c r="D455" s="98"/>
      <c r="E455" s="98"/>
      <c r="F455" s="99"/>
    </row>
    <row r="456" spans="1:6" ht="18.75">
      <c r="A456" s="53" t="s">
        <v>18</v>
      </c>
      <c r="B456" s="54" t="s">
        <v>58</v>
      </c>
      <c r="C456" s="55" t="s">
        <v>19</v>
      </c>
      <c r="D456" s="98"/>
      <c r="E456" s="98"/>
      <c r="F456" s="99"/>
    </row>
    <row r="457" spans="1:6" ht="18.75">
      <c r="A457" s="53" t="s">
        <v>20</v>
      </c>
      <c r="B457" s="54" t="s">
        <v>59</v>
      </c>
      <c r="C457" s="55" t="s">
        <v>21</v>
      </c>
      <c r="D457" s="98"/>
      <c r="E457" s="98"/>
      <c r="F457" s="99"/>
    </row>
    <row r="458" spans="1:6" ht="18.75">
      <c r="A458" s="58" t="s">
        <v>22</v>
      </c>
      <c r="B458" s="59" t="s">
        <v>60</v>
      </c>
      <c r="C458" s="60" t="s">
        <v>19</v>
      </c>
      <c r="D458" s="100">
        <v>1.3219999999999998</v>
      </c>
      <c r="E458" s="100">
        <v>0.595</v>
      </c>
      <c r="F458" s="101">
        <v>0.595</v>
      </c>
    </row>
    <row r="459" spans="1:6" ht="34.5">
      <c r="A459" s="53" t="s">
        <v>61</v>
      </c>
      <c r="B459" s="54" t="s">
        <v>63</v>
      </c>
      <c r="C459" s="55" t="s">
        <v>62</v>
      </c>
      <c r="D459" s="102">
        <v>4316.57</v>
      </c>
      <c r="E459" s="102">
        <v>4182.82</v>
      </c>
      <c r="F459" s="103">
        <v>4182.82</v>
      </c>
    </row>
    <row r="460" spans="1:6" ht="18.75">
      <c r="A460" s="53" t="s">
        <v>24</v>
      </c>
      <c r="B460" s="54" t="s">
        <v>64</v>
      </c>
      <c r="C460" s="55" t="s">
        <v>23</v>
      </c>
      <c r="D460" s="98"/>
      <c r="E460" s="98"/>
      <c r="F460" s="99"/>
    </row>
    <row r="461" spans="1:6" ht="34.5">
      <c r="A461" s="53" t="s">
        <v>25</v>
      </c>
      <c r="B461" s="54" t="s">
        <v>65</v>
      </c>
      <c r="C461" s="55" t="s">
        <v>16</v>
      </c>
      <c r="D461" s="55" t="s">
        <v>186</v>
      </c>
      <c r="E461" s="55"/>
      <c r="F461" s="99"/>
    </row>
    <row r="462" spans="1:6" ht="31.5">
      <c r="A462" s="53" t="s">
        <v>26</v>
      </c>
      <c r="B462" s="54" t="s">
        <v>68</v>
      </c>
      <c r="C462" s="55"/>
      <c r="D462" s="55" t="s">
        <v>162</v>
      </c>
      <c r="E462" s="55" t="s">
        <v>162</v>
      </c>
      <c r="F462" s="79" t="s">
        <v>162</v>
      </c>
    </row>
    <row r="463" spans="1:6" ht="34.5">
      <c r="A463" s="53" t="s">
        <v>27</v>
      </c>
      <c r="B463" s="54" t="s">
        <v>69</v>
      </c>
      <c r="C463" s="55" t="s">
        <v>21</v>
      </c>
      <c r="D463" s="98"/>
      <c r="E463" s="98"/>
      <c r="F463" s="99"/>
    </row>
    <row r="464" spans="1:6" ht="15.75">
      <c r="A464" s="53" t="s">
        <v>28</v>
      </c>
      <c r="B464" s="54" t="s">
        <v>29</v>
      </c>
      <c r="C464" s="55" t="s">
        <v>6</v>
      </c>
      <c r="D464" s="98">
        <v>11121.850693770619</v>
      </c>
      <c r="E464" s="98">
        <v>11811.373165091118</v>
      </c>
      <c r="F464" s="99">
        <v>12507.76117682654</v>
      </c>
    </row>
    <row r="465" spans="1:6" ht="50.25">
      <c r="A465" s="53" t="s">
        <v>30</v>
      </c>
      <c r="B465" s="54" t="s">
        <v>78</v>
      </c>
      <c r="C465" s="55" t="s">
        <v>6</v>
      </c>
      <c r="D465" s="98">
        <v>7660.011675</v>
      </c>
      <c r="E465" s="98">
        <v>8333.448475830795</v>
      </c>
      <c r="F465" s="99">
        <v>8912.49383569398</v>
      </c>
    </row>
    <row r="466" spans="1:6" ht="15.75">
      <c r="A466" s="53"/>
      <c r="B466" s="54" t="s">
        <v>70</v>
      </c>
      <c r="C466" s="55"/>
      <c r="D466" s="98"/>
      <c r="E466" s="98"/>
      <c r="F466" s="99"/>
    </row>
    <row r="467" spans="1:6" ht="15.75">
      <c r="A467" s="53"/>
      <c r="B467" s="54" t="s">
        <v>31</v>
      </c>
      <c r="C467" s="55"/>
      <c r="D467" s="98">
        <v>2259.711675</v>
      </c>
      <c r="E467" s="98">
        <v>2398.660353013205</v>
      </c>
      <c r="F467" s="99">
        <v>2561.601350793392</v>
      </c>
    </row>
    <row r="468" spans="1:6" ht="15.75">
      <c r="A468" s="53"/>
      <c r="B468" s="54" t="s">
        <v>32</v>
      </c>
      <c r="C468" s="55"/>
      <c r="D468" s="98">
        <v>0</v>
      </c>
      <c r="E468" s="98">
        <v>0</v>
      </c>
      <c r="F468" s="99"/>
    </row>
    <row r="469" spans="1:6" ht="15.75">
      <c r="A469" s="53"/>
      <c r="B469" s="54" t="s">
        <v>33</v>
      </c>
      <c r="C469" s="55"/>
      <c r="D469" s="98">
        <v>1544.62</v>
      </c>
      <c r="E469" s="98">
        <v>1778.8723596</v>
      </c>
      <c r="F469" s="99">
        <v>1899.7111589876283</v>
      </c>
    </row>
    <row r="470" spans="1:6" ht="18.75">
      <c r="A470" s="53" t="s">
        <v>34</v>
      </c>
      <c r="B470" s="54" t="s">
        <v>71</v>
      </c>
      <c r="C470" s="55" t="s">
        <v>6</v>
      </c>
      <c r="D470" s="98">
        <v>3461.839018770619</v>
      </c>
      <c r="E470" s="98">
        <v>3520.220580424581</v>
      </c>
      <c r="F470" s="99">
        <v>3595.267341132559</v>
      </c>
    </row>
    <row r="471" spans="1:6" ht="31.5">
      <c r="A471" s="53" t="s">
        <v>35</v>
      </c>
      <c r="B471" s="54" t="s">
        <v>72</v>
      </c>
      <c r="C471" s="55" t="s">
        <v>6</v>
      </c>
      <c r="D471" s="98"/>
      <c r="E471" s="98">
        <v>-42.29589116425905</v>
      </c>
      <c r="F471" s="99"/>
    </row>
    <row r="472" spans="1:6" ht="31.5">
      <c r="A472" s="53" t="s">
        <v>36</v>
      </c>
      <c r="B472" s="54" t="s">
        <v>77</v>
      </c>
      <c r="C472" s="55" t="s">
        <v>6</v>
      </c>
      <c r="D472" s="98"/>
      <c r="E472" s="98"/>
      <c r="F472" s="99"/>
    </row>
    <row r="473" spans="1:6" ht="15.75">
      <c r="A473" s="53" t="s">
        <v>37</v>
      </c>
      <c r="B473" s="54" t="s">
        <v>38</v>
      </c>
      <c r="C473" s="55"/>
      <c r="D473" s="55"/>
      <c r="E473" s="55"/>
      <c r="F473" s="79"/>
    </row>
    <row r="474" spans="1:6" ht="15.75">
      <c r="A474" s="53"/>
      <c r="B474" s="62" t="s">
        <v>39</v>
      </c>
      <c r="C474" s="55"/>
      <c r="D474" s="98"/>
      <c r="E474" s="98"/>
      <c r="F474" s="99"/>
    </row>
    <row r="475" spans="1:6" ht="18.75">
      <c r="A475" s="53"/>
      <c r="B475" s="54" t="s">
        <v>73</v>
      </c>
      <c r="C475" s="55" t="s">
        <v>40</v>
      </c>
      <c r="D475" s="98">
        <v>273.175</v>
      </c>
      <c r="E475" s="98">
        <v>273.175</v>
      </c>
      <c r="F475" s="99">
        <v>273.175</v>
      </c>
    </row>
    <row r="476" spans="1:6" ht="18.75">
      <c r="A476" s="53"/>
      <c r="B476" s="54" t="s">
        <v>74</v>
      </c>
      <c r="C476" s="55" t="s">
        <v>41</v>
      </c>
      <c r="D476" s="98">
        <v>28.040676031847713</v>
      </c>
      <c r="E476" s="98">
        <v>30.505897230093513</v>
      </c>
      <c r="F476" s="99">
        <v>32.625583730919665</v>
      </c>
    </row>
    <row r="477" spans="1:6" ht="15.75">
      <c r="A477" s="53" t="s">
        <v>42</v>
      </c>
      <c r="B477" s="54" t="s">
        <v>43</v>
      </c>
      <c r="C477" s="55"/>
      <c r="D477" s="98"/>
      <c r="E477" s="98"/>
      <c r="F477" s="99"/>
    </row>
    <row r="478" spans="1:6" ht="15.75">
      <c r="A478" s="53" t="s">
        <v>44</v>
      </c>
      <c r="B478" s="54" t="s">
        <v>45</v>
      </c>
      <c r="C478" s="55" t="s">
        <v>46</v>
      </c>
      <c r="D478" s="98">
        <v>5</v>
      </c>
      <c r="E478" s="98">
        <v>5</v>
      </c>
      <c r="F478" s="99">
        <v>5</v>
      </c>
    </row>
    <row r="479" spans="1:6" ht="31.5">
      <c r="A479" s="53" t="s">
        <v>47</v>
      </c>
      <c r="B479" s="54" t="s">
        <v>48</v>
      </c>
      <c r="C479" s="55" t="s">
        <v>75</v>
      </c>
      <c r="D479" s="98">
        <v>37.66186125</v>
      </c>
      <c r="E479" s="98">
        <v>39.977672550220085</v>
      </c>
      <c r="F479" s="99">
        <v>42.693355846556535</v>
      </c>
    </row>
    <row r="480" spans="1:6" ht="15.75">
      <c r="A480" s="53" t="s">
        <v>49</v>
      </c>
      <c r="B480" s="54" t="s">
        <v>50</v>
      </c>
      <c r="C480" s="55"/>
      <c r="D480" s="55"/>
      <c r="E480" s="55"/>
      <c r="F480" s="79"/>
    </row>
    <row r="481" spans="1:6" ht="15.75">
      <c r="A481" s="53"/>
      <c r="B481" s="62" t="s">
        <v>39</v>
      </c>
      <c r="C481" s="55"/>
      <c r="D481" s="55"/>
      <c r="E481" s="55"/>
      <c r="F481" s="79"/>
    </row>
    <row r="482" spans="1:6" ht="15.75">
      <c r="A482" s="53"/>
      <c r="B482" s="54" t="s">
        <v>51</v>
      </c>
      <c r="C482" s="55" t="s">
        <v>6</v>
      </c>
      <c r="D482" s="81">
        <v>1000</v>
      </c>
      <c r="E482" s="169">
        <v>1000</v>
      </c>
      <c r="F482" s="82">
        <v>1000</v>
      </c>
    </row>
    <row r="483" spans="1:6" ht="16.5" thickBot="1">
      <c r="A483" s="64"/>
      <c r="B483" s="65" t="s">
        <v>52</v>
      </c>
      <c r="C483" s="66" t="s">
        <v>6</v>
      </c>
      <c r="D483" s="66"/>
      <c r="E483" s="66"/>
      <c r="F483" s="117"/>
    </row>
    <row r="484" spans="1:6" ht="16.5" thickBot="1">
      <c r="A484" s="184"/>
      <c r="B484" s="185"/>
      <c r="C484" s="186"/>
      <c r="D484" s="186"/>
      <c r="E484" s="186"/>
      <c r="F484" s="187"/>
    </row>
    <row r="485" spans="1:6" ht="21" thickBot="1">
      <c r="A485" s="444" t="s">
        <v>128</v>
      </c>
      <c r="B485" s="445"/>
      <c r="C485" s="445"/>
      <c r="D485" s="445"/>
      <c r="E485" s="445"/>
      <c r="F485" s="446"/>
    </row>
    <row r="486" spans="1:6" ht="21" thickBot="1">
      <c r="A486" s="447" t="s">
        <v>125</v>
      </c>
      <c r="B486" s="448"/>
      <c r="C486" s="448"/>
      <c r="D486" s="448"/>
      <c r="E486" s="448"/>
      <c r="F486" s="449"/>
    </row>
    <row r="487" spans="1:6" ht="35.25" thickBot="1">
      <c r="A487" s="15" t="s">
        <v>53</v>
      </c>
      <c r="B487" s="16" t="s">
        <v>0</v>
      </c>
      <c r="C487" s="16" t="s">
        <v>1</v>
      </c>
      <c r="D487" s="16" t="s">
        <v>56</v>
      </c>
      <c r="E487" s="16" t="s">
        <v>55</v>
      </c>
      <c r="F487" s="17" t="s">
        <v>54</v>
      </c>
    </row>
    <row r="488" spans="1:6" ht="16.5" thickBot="1">
      <c r="A488" s="15"/>
      <c r="B488" s="16"/>
      <c r="C488" s="16"/>
      <c r="D488" s="16">
        <v>2015</v>
      </c>
      <c r="E488" s="16">
        <v>2016</v>
      </c>
      <c r="F488" s="17">
        <v>2017</v>
      </c>
    </row>
    <row r="489" spans="1:6" ht="15.75">
      <c r="A489" s="18" t="s">
        <v>2</v>
      </c>
      <c r="B489" s="19" t="s">
        <v>3</v>
      </c>
      <c r="C489" s="20"/>
      <c r="D489" s="21"/>
      <c r="E489" s="21"/>
      <c r="F489" s="22"/>
    </row>
    <row r="490" spans="1:6" ht="15.75">
      <c r="A490" s="5" t="s">
        <v>4</v>
      </c>
      <c r="B490" s="4" t="s">
        <v>5</v>
      </c>
      <c r="C490" s="2" t="s">
        <v>6</v>
      </c>
      <c r="D490" s="105">
        <v>19320724</v>
      </c>
      <c r="E490" s="105">
        <v>21186779</v>
      </c>
      <c r="F490" s="106">
        <v>21186779</v>
      </c>
    </row>
    <row r="491" spans="1:6" ht="15.75">
      <c r="A491" s="5" t="s">
        <v>7</v>
      </c>
      <c r="B491" s="4" t="s">
        <v>8</v>
      </c>
      <c r="C491" s="2" t="s">
        <v>6</v>
      </c>
      <c r="D491" s="105">
        <v>-125009</v>
      </c>
      <c r="E491" s="105">
        <v>-577015</v>
      </c>
      <c r="F491" s="106">
        <v>-577015</v>
      </c>
    </row>
    <row r="492" spans="1:6" ht="15.75">
      <c r="A492" s="5" t="s">
        <v>9</v>
      </c>
      <c r="B492" s="4" t="s">
        <v>10</v>
      </c>
      <c r="C492" s="2" t="s">
        <v>6</v>
      </c>
      <c r="D492" s="105">
        <v>489095</v>
      </c>
      <c r="E492" s="105">
        <v>30582</v>
      </c>
      <c r="F492" s="106">
        <v>30582</v>
      </c>
    </row>
    <row r="493" spans="1:6" ht="15.75">
      <c r="A493" s="5" t="s">
        <v>11</v>
      </c>
      <c r="B493" s="4" t="s">
        <v>12</v>
      </c>
      <c r="C493" s="2" t="s">
        <v>6</v>
      </c>
      <c r="D493" s="105">
        <v>154125</v>
      </c>
      <c r="E493" s="105">
        <v>-283437</v>
      </c>
      <c r="F493" s="106">
        <v>-283437</v>
      </c>
    </row>
    <row r="494" spans="1:6" ht="15.75">
      <c r="A494" s="5" t="s">
        <v>13</v>
      </c>
      <c r="B494" s="4" t="s">
        <v>14</v>
      </c>
      <c r="C494" s="2"/>
      <c r="D494" s="105"/>
      <c r="E494" s="105"/>
      <c r="F494" s="106"/>
    </row>
    <row r="495" spans="1:6" ht="47.25">
      <c r="A495" s="5" t="s">
        <v>15</v>
      </c>
      <c r="B495" s="4" t="s">
        <v>67</v>
      </c>
      <c r="C495" s="2" t="s">
        <v>16</v>
      </c>
      <c r="D495" s="105">
        <v>-0.6470202669423776</v>
      </c>
      <c r="E495" s="105"/>
      <c r="F495" s="106"/>
    </row>
    <row r="496" spans="1:6" ht="31.5">
      <c r="A496" s="5" t="s">
        <v>17</v>
      </c>
      <c r="B496" s="4" t="s">
        <v>66</v>
      </c>
      <c r="C496" s="2"/>
      <c r="D496" s="3"/>
      <c r="E496" s="3"/>
      <c r="F496" s="6"/>
    </row>
    <row r="497" spans="1:6" ht="18.75">
      <c r="A497" s="5" t="s">
        <v>18</v>
      </c>
      <c r="B497" s="4" t="s">
        <v>58</v>
      </c>
      <c r="C497" s="2" t="s">
        <v>19</v>
      </c>
      <c r="D497" s="3"/>
      <c r="E497" s="3"/>
      <c r="F497" s="6"/>
    </row>
    <row r="498" spans="1:6" ht="18.75">
      <c r="A498" s="5" t="s">
        <v>20</v>
      </c>
      <c r="B498" s="4" t="s">
        <v>59</v>
      </c>
      <c r="C498" s="2" t="s">
        <v>21</v>
      </c>
      <c r="D498" s="3"/>
      <c r="E498" s="3"/>
      <c r="F498" s="6"/>
    </row>
    <row r="499" spans="1:6" ht="18.75">
      <c r="A499" s="58" t="s">
        <v>22</v>
      </c>
      <c r="B499" s="59" t="s">
        <v>60</v>
      </c>
      <c r="C499" s="60" t="s">
        <v>19</v>
      </c>
      <c r="D499" s="194">
        <v>35.23</v>
      </c>
      <c r="E499" s="194">
        <v>37.49</v>
      </c>
      <c r="F499" s="195">
        <v>37.49</v>
      </c>
    </row>
    <row r="500" spans="1:6" ht="34.5">
      <c r="A500" s="53" t="s">
        <v>61</v>
      </c>
      <c r="B500" s="54" t="s">
        <v>63</v>
      </c>
      <c r="C500" s="55" t="s">
        <v>62</v>
      </c>
      <c r="D500" s="194">
        <v>297.48</v>
      </c>
      <c r="E500" s="194">
        <v>316.49</v>
      </c>
      <c r="F500" s="195">
        <v>316.49</v>
      </c>
    </row>
    <row r="501" spans="1:6" ht="18.75">
      <c r="A501" s="53" t="s">
        <v>24</v>
      </c>
      <c r="B501" s="54" t="s">
        <v>64</v>
      </c>
      <c r="C501" s="55" t="s">
        <v>23</v>
      </c>
      <c r="D501" s="194"/>
      <c r="E501" s="194"/>
      <c r="F501" s="195"/>
    </row>
    <row r="502" spans="1:6" ht="34.5">
      <c r="A502" s="53" t="s">
        <v>25</v>
      </c>
      <c r="B502" s="54" t="s">
        <v>65</v>
      </c>
      <c r="C502" s="55" t="s">
        <v>16</v>
      </c>
      <c r="D502" s="210">
        <v>0.0082</v>
      </c>
      <c r="E502" s="211">
        <v>0.0105</v>
      </c>
      <c r="F502" s="212">
        <v>0.0105</v>
      </c>
    </row>
    <row r="503" spans="1:6" ht="18.75">
      <c r="A503" s="53" t="s">
        <v>26</v>
      </c>
      <c r="B503" s="54" t="s">
        <v>68</v>
      </c>
      <c r="C503" s="55"/>
      <c r="D503" s="199"/>
      <c r="E503" s="199"/>
      <c r="F503" s="200"/>
    </row>
    <row r="504" spans="1:6" ht="34.5">
      <c r="A504" s="53" t="s">
        <v>27</v>
      </c>
      <c r="B504" s="54" t="s">
        <v>69</v>
      </c>
      <c r="C504" s="55" t="s">
        <v>21</v>
      </c>
      <c r="D504" s="199"/>
      <c r="E504" s="199"/>
      <c r="F504" s="200"/>
    </row>
    <row r="505" spans="1:6" ht="15.75">
      <c r="A505" s="53" t="s">
        <v>28</v>
      </c>
      <c r="B505" s="54" t="s">
        <v>29</v>
      </c>
      <c r="C505" s="55" t="s">
        <v>6</v>
      </c>
      <c r="D505" s="194">
        <v>60381.1</v>
      </c>
      <c r="E505" s="194">
        <v>48236.64</v>
      </c>
      <c r="F505" s="195">
        <v>87505.82</v>
      </c>
    </row>
    <row r="506" spans="1:6" ht="50.25">
      <c r="A506" s="53" t="s">
        <v>30</v>
      </c>
      <c r="B506" s="54" t="s">
        <v>78</v>
      </c>
      <c r="C506" s="55" t="s">
        <v>6</v>
      </c>
      <c r="D506" s="194">
        <v>34364.44</v>
      </c>
      <c r="E506" s="194">
        <v>21523.43</v>
      </c>
      <c r="F506" s="195">
        <v>42123.89</v>
      </c>
    </row>
    <row r="507" spans="1:6" ht="15.75">
      <c r="A507" s="53"/>
      <c r="B507" s="54" t="s">
        <v>70</v>
      </c>
      <c r="C507" s="55"/>
      <c r="D507" s="194"/>
      <c r="E507" s="194"/>
      <c r="F507" s="195"/>
    </row>
    <row r="508" spans="1:6" ht="15.75">
      <c r="A508" s="53"/>
      <c r="B508" s="54" t="s">
        <v>31</v>
      </c>
      <c r="C508" s="55"/>
      <c r="D508" s="194">
        <v>6314</v>
      </c>
      <c r="E508" s="194">
        <v>6189.03</v>
      </c>
      <c r="F508" s="195">
        <v>10883.4</v>
      </c>
    </row>
    <row r="509" spans="1:6" ht="15.75">
      <c r="A509" s="53"/>
      <c r="B509" s="54" t="s">
        <v>32</v>
      </c>
      <c r="C509" s="55"/>
      <c r="D509" s="194">
        <v>5167.75</v>
      </c>
      <c r="E509" s="194">
        <v>1129.14</v>
      </c>
      <c r="F509" s="195">
        <v>5900</v>
      </c>
    </row>
    <row r="510" spans="1:6" ht="15.75">
      <c r="A510" s="53"/>
      <c r="B510" s="54" t="s">
        <v>33</v>
      </c>
      <c r="C510" s="55"/>
      <c r="D510" s="194">
        <v>22882.69</v>
      </c>
      <c r="E510" s="194">
        <v>14205.26</v>
      </c>
      <c r="F510" s="195">
        <v>25340.49</v>
      </c>
    </row>
    <row r="511" spans="1:6" ht="18.75">
      <c r="A511" s="53" t="s">
        <v>34</v>
      </c>
      <c r="B511" s="54" t="s">
        <v>71</v>
      </c>
      <c r="C511" s="55" t="s">
        <v>6</v>
      </c>
      <c r="D511" s="194">
        <v>23387.01</v>
      </c>
      <c r="E511" s="194">
        <v>23452.15</v>
      </c>
      <c r="F511" s="195">
        <v>29811.03</v>
      </c>
    </row>
    <row r="512" spans="1:6" ht="31.5">
      <c r="A512" s="53" t="s">
        <v>35</v>
      </c>
      <c r="B512" s="54" t="s">
        <v>72</v>
      </c>
      <c r="C512" s="55" t="s">
        <v>6</v>
      </c>
      <c r="D512" s="194">
        <v>2629.65</v>
      </c>
      <c r="E512" s="194">
        <v>1836.91</v>
      </c>
      <c r="F512" s="195">
        <v>14146.75</v>
      </c>
    </row>
    <row r="513" spans="1:6" ht="31.5">
      <c r="A513" s="53" t="s">
        <v>36</v>
      </c>
      <c r="B513" s="54" t="s">
        <v>77</v>
      </c>
      <c r="C513" s="55" t="s">
        <v>6</v>
      </c>
      <c r="D513" s="201"/>
      <c r="E513" s="194">
        <v>1424.15</v>
      </c>
      <c r="F513" s="195">
        <v>1424.15</v>
      </c>
    </row>
    <row r="514" spans="1:6" ht="31.5">
      <c r="A514" s="53" t="s">
        <v>37</v>
      </c>
      <c r="B514" s="54" t="s">
        <v>38</v>
      </c>
      <c r="C514" s="55"/>
      <c r="D514" s="194"/>
      <c r="E514" s="194" t="s">
        <v>194</v>
      </c>
      <c r="F514" s="195" t="s">
        <v>194</v>
      </c>
    </row>
    <row r="515" spans="1:6" ht="15.75">
      <c r="A515" s="53"/>
      <c r="B515" s="62" t="s">
        <v>39</v>
      </c>
      <c r="C515" s="55"/>
      <c r="D515" s="194"/>
      <c r="E515" s="194"/>
      <c r="F515" s="195"/>
    </row>
    <row r="516" spans="1:6" ht="18.75">
      <c r="A516" s="53"/>
      <c r="B516" s="54" t="s">
        <v>73</v>
      </c>
      <c r="C516" s="55" t="s">
        <v>40</v>
      </c>
      <c r="D516" s="194">
        <v>1716.68</v>
      </c>
      <c r="E516" s="194">
        <v>1716.68</v>
      </c>
      <c r="F516" s="195">
        <v>1716.68</v>
      </c>
    </row>
    <row r="517" spans="1:6" ht="18.75">
      <c r="A517" s="53"/>
      <c r="B517" s="54" t="s">
        <v>74</v>
      </c>
      <c r="C517" s="55" t="s">
        <v>41</v>
      </c>
      <c r="D517" s="194">
        <f>D505/D516</f>
        <v>35.173183120907794</v>
      </c>
      <c r="E517" s="194">
        <f>E505/E516</f>
        <v>28.098795349162334</v>
      </c>
      <c r="F517" s="195">
        <f>F505/F516</f>
        <v>50.973868164130764</v>
      </c>
    </row>
    <row r="518" spans="1:6" ht="15.75">
      <c r="A518" s="53" t="s">
        <v>42</v>
      </c>
      <c r="B518" s="54" t="s">
        <v>43</v>
      </c>
      <c r="C518" s="55"/>
      <c r="D518" s="199"/>
      <c r="E518" s="199"/>
      <c r="F518" s="200"/>
    </row>
    <row r="519" spans="1:6" ht="15.75">
      <c r="A519" s="53" t="s">
        <v>44</v>
      </c>
      <c r="B519" s="54" t="s">
        <v>45</v>
      </c>
      <c r="C519" s="55" t="s">
        <v>46</v>
      </c>
      <c r="D519" s="122">
        <v>34</v>
      </c>
      <c r="E519" s="122">
        <v>34</v>
      </c>
      <c r="F519" s="202">
        <v>34</v>
      </c>
    </row>
    <row r="520" spans="1:6" ht="31.5">
      <c r="A520" s="53" t="s">
        <v>47</v>
      </c>
      <c r="B520" s="54" t="s">
        <v>48</v>
      </c>
      <c r="C520" s="55" t="s">
        <v>75</v>
      </c>
      <c r="D520" s="194">
        <v>13920.62</v>
      </c>
      <c r="E520" s="194">
        <v>15169.19</v>
      </c>
      <c r="F520" s="195">
        <v>26675.01</v>
      </c>
    </row>
    <row r="521" spans="1:6" ht="15.75">
      <c r="A521" s="53" t="s">
        <v>49</v>
      </c>
      <c r="B521" s="54" t="s">
        <v>50</v>
      </c>
      <c r="C521" s="55"/>
      <c r="D521" s="199"/>
      <c r="E521" s="199"/>
      <c r="F521" s="200"/>
    </row>
    <row r="522" spans="1:6" ht="15.75">
      <c r="A522" s="53"/>
      <c r="B522" s="62" t="s">
        <v>39</v>
      </c>
      <c r="C522" s="55"/>
      <c r="D522" s="199"/>
      <c r="E522" s="199"/>
      <c r="F522" s="200"/>
    </row>
    <row r="523" spans="1:6" ht="15.75">
      <c r="A523" s="53"/>
      <c r="B523" s="54" t="s">
        <v>51</v>
      </c>
      <c r="C523" s="55" t="s">
        <v>6</v>
      </c>
      <c r="D523" s="194">
        <v>1000</v>
      </c>
      <c r="E523" s="194">
        <v>1000</v>
      </c>
      <c r="F523" s="195">
        <v>1000</v>
      </c>
    </row>
    <row r="524" spans="1:6" ht="16.5" thickBot="1">
      <c r="A524" s="64"/>
      <c r="B524" s="65" t="s">
        <v>52</v>
      </c>
      <c r="C524" s="66" t="s">
        <v>6</v>
      </c>
      <c r="D524" s="203"/>
      <c r="E524" s="203"/>
      <c r="F524" s="204"/>
    </row>
    <row r="525" spans="1:6" ht="16.5" thickBot="1">
      <c r="A525" s="157"/>
      <c r="B525" s="158"/>
      <c r="C525" s="158"/>
      <c r="D525" s="158"/>
      <c r="E525" s="158"/>
      <c r="F525" s="159"/>
    </row>
    <row r="526" spans="1:6" ht="21" thickBot="1">
      <c r="A526" s="447" t="s">
        <v>126</v>
      </c>
      <c r="B526" s="448"/>
      <c r="C526" s="448"/>
      <c r="D526" s="448"/>
      <c r="E526" s="448"/>
      <c r="F526" s="449"/>
    </row>
    <row r="527" spans="1:6" ht="35.25" thickBot="1">
      <c r="A527" s="15" t="s">
        <v>53</v>
      </c>
      <c r="B527" s="16" t="s">
        <v>0</v>
      </c>
      <c r="C527" s="16" t="s">
        <v>1</v>
      </c>
      <c r="D527" s="16" t="s">
        <v>56</v>
      </c>
      <c r="E527" s="16" t="s">
        <v>55</v>
      </c>
      <c r="F527" s="17" t="s">
        <v>54</v>
      </c>
    </row>
    <row r="528" spans="1:6" ht="16.5" thickBot="1">
      <c r="A528" s="15"/>
      <c r="B528" s="16"/>
      <c r="C528" s="16"/>
      <c r="D528" s="16">
        <v>2015</v>
      </c>
      <c r="E528" s="16">
        <v>2016</v>
      </c>
      <c r="F528" s="17">
        <v>2017</v>
      </c>
    </row>
    <row r="529" spans="1:6" ht="15.75">
      <c r="A529" s="18" t="s">
        <v>2</v>
      </c>
      <c r="B529" s="19" t="s">
        <v>3</v>
      </c>
      <c r="C529" s="20"/>
      <c r="D529" s="21"/>
      <c r="E529" s="21"/>
      <c r="F529" s="22"/>
    </row>
    <row r="530" spans="1:6" ht="15.75">
      <c r="A530" s="5" t="s">
        <v>4</v>
      </c>
      <c r="B530" s="4" t="s">
        <v>5</v>
      </c>
      <c r="C530" s="2" t="s">
        <v>6</v>
      </c>
      <c r="D530" s="105">
        <v>19320724</v>
      </c>
      <c r="E530" s="105">
        <v>21186779</v>
      </c>
      <c r="F530" s="106">
        <v>21186779</v>
      </c>
    </row>
    <row r="531" spans="1:6" ht="15.75">
      <c r="A531" s="5" t="s">
        <v>7</v>
      </c>
      <c r="B531" s="4" t="s">
        <v>8</v>
      </c>
      <c r="C531" s="2" t="s">
        <v>6</v>
      </c>
      <c r="D531" s="105">
        <v>-125009</v>
      </c>
      <c r="E531" s="105">
        <v>-577015</v>
      </c>
      <c r="F531" s="106">
        <v>-577015</v>
      </c>
    </row>
    <row r="532" spans="1:6" ht="15.75">
      <c r="A532" s="5" t="s">
        <v>9</v>
      </c>
      <c r="B532" s="4" t="s">
        <v>10</v>
      </c>
      <c r="C532" s="2" t="s">
        <v>6</v>
      </c>
      <c r="D532" s="105">
        <v>489095</v>
      </c>
      <c r="E532" s="105">
        <v>30582</v>
      </c>
      <c r="F532" s="106">
        <v>30582</v>
      </c>
    </row>
    <row r="533" spans="1:6" ht="15.75">
      <c r="A533" s="5" t="s">
        <v>11</v>
      </c>
      <c r="B533" s="4" t="s">
        <v>12</v>
      </c>
      <c r="C533" s="2" t="s">
        <v>6</v>
      </c>
      <c r="D533" s="105">
        <v>154125</v>
      </c>
      <c r="E533" s="105">
        <v>-283437</v>
      </c>
      <c r="F533" s="106">
        <v>-283437</v>
      </c>
    </row>
    <row r="534" spans="1:6" ht="15.75">
      <c r="A534" s="5" t="s">
        <v>13</v>
      </c>
      <c r="B534" s="4" t="s">
        <v>14</v>
      </c>
      <c r="C534" s="2"/>
      <c r="D534" s="105"/>
      <c r="E534" s="105"/>
      <c r="F534" s="106"/>
    </row>
    <row r="535" spans="1:6" ht="47.25">
      <c r="A535" s="5" t="s">
        <v>15</v>
      </c>
      <c r="B535" s="4" t="s">
        <v>67</v>
      </c>
      <c r="C535" s="2" t="s">
        <v>16</v>
      </c>
      <c r="D535" s="105">
        <v>-0.6470202669423776</v>
      </c>
      <c r="E535" s="105"/>
      <c r="F535" s="106"/>
    </row>
    <row r="536" spans="1:6" ht="31.5">
      <c r="A536" s="5" t="s">
        <v>17</v>
      </c>
      <c r="B536" s="4" t="s">
        <v>66</v>
      </c>
      <c r="C536" s="2"/>
      <c r="D536" s="3"/>
      <c r="E536" s="3"/>
      <c r="F536" s="6"/>
    </row>
    <row r="537" spans="1:6" ht="18.75">
      <c r="A537" s="5" t="s">
        <v>18</v>
      </c>
      <c r="B537" s="4" t="s">
        <v>58</v>
      </c>
      <c r="C537" s="2" t="s">
        <v>19</v>
      </c>
      <c r="D537" s="3"/>
      <c r="E537" s="3"/>
      <c r="F537" s="6"/>
    </row>
    <row r="538" spans="1:6" ht="18.75">
      <c r="A538" s="5" t="s">
        <v>20</v>
      </c>
      <c r="B538" s="4" t="s">
        <v>59</v>
      </c>
      <c r="C538" s="2" t="s">
        <v>21</v>
      </c>
      <c r="D538" s="3"/>
      <c r="E538" s="3"/>
      <c r="F538" s="6"/>
    </row>
    <row r="539" spans="1:6" ht="18.75">
      <c r="A539" s="58" t="s">
        <v>22</v>
      </c>
      <c r="B539" s="59" t="s">
        <v>60</v>
      </c>
      <c r="C539" s="60" t="s">
        <v>19</v>
      </c>
      <c r="D539" s="194">
        <v>11.45</v>
      </c>
      <c r="E539" s="194">
        <v>11.34</v>
      </c>
      <c r="F539" s="195">
        <v>11.45</v>
      </c>
    </row>
    <row r="540" spans="1:6" ht="34.5">
      <c r="A540" s="53" t="s">
        <v>61</v>
      </c>
      <c r="B540" s="54" t="s">
        <v>63</v>
      </c>
      <c r="C540" s="55" t="s">
        <v>62</v>
      </c>
      <c r="D540" s="194">
        <v>46.11</v>
      </c>
      <c r="E540" s="194">
        <v>46.49</v>
      </c>
      <c r="F540" s="195">
        <v>46.11</v>
      </c>
    </row>
    <row r="541" spans="1:6" ht="18.75">
      <c r="A541" s="53" t="s">
        <v>24</v>
      </c>
      <c r="B541" s="54" t="s">
        <v>64</v>
      </c>
      <c r="C541" s="55" t="s">
        <v>23</v>
      </c>
      <c r="D541" s="194"/>
      <c r="E541" s="194"/>
      <c r="F541" s="195"/>
    </row>
    <row r="542" spans="1:6" ht="34.5">
      <c r="A542" s="53" t="s">
        <v>25</v>
      </c>
      <c r="B542" s="54" t="s">
        <v>65</v>
      </c>
      <c r="C542" s="55" t="s">
        <v>16</v>
      </c>
      <c r="D542" s="196">
        <v>0.0035</v>
      </c>
      <c r="E542" s="197">
        <v>0.0026</v>
      </c>
      <c r="F542" s="198">
        <v>0.012</v>
      </c>
    </row>
    <row r="543" spans="1:6" ht="18.75">
      <c r="A543" s="53" t="s">
        <v>26</v>
      </c>
      <c r="B543" s="54" t="s">
        <v>68</v>
      </c>
      <c r="C543" s="55"/>
      <c r="D543" s="199"/>
      <c r="E543" s="199"/>
      <c r="F543" s="200"/>
    </row>
    <row r="544" spans="1:6" ht="34.5">
      <c r="A544" s="53" t="s">
        <v>27</v>
      </c>
      <c r="B544" s="54" t="s">
        <v>69</v>
      </c>
      <c r="C544" s="55" t="s">
        <v>21</v>
      </c>
      <c r="D544" s="194"/>
      <c r="E544" s="194"/>
      <c r="F544" s="195"/>
    </row>
    <row r="545" spans="1:6" ht="15.75">
      <c r="A545" s="53" t="s">
        <v>28</v>
      </c>
      <c r="B545" s="54" t="s">
        <v>29</v>
      </c>
      <c r="C545" s="55" t="s">
        <v>6</v>
      </c>
      <c r="D545" s="194">
        <v>58904.77</v>
      </c>
      <c r="E545" s="194">
        <v>54211.84</v>
      </c>
      <c r="F545" s="195">
        <v>81516.27</v>
      </c>
    </row>
    <row r="546" spans="1:6" ht="50.25">
      <c r="A546" s="53" t="s">
        <v>30</v>
      </c>
      <c r="B546" s="54" t="s">
        <v>78</v>
      </c>
      <c r="C546" s="55" t="s">
        <v>6</v>
      </c>
      <c r="D546" s="194">
        <v>27431.42</v>
      </c>
      <c r="E546" s="194">
        <v>16581.88</v>
      </c>
      <c r="F546" s="195">
        <v>38641.71</v>
      </c>
    </row>
    <row r="547" spans="1:6" ht="15.75">
      <c r="A547" s="53"/>
      <c r="B547" s="54" t="s">
        <v>70</v>
      </c>
      <c r="C547" s="55"/>
      <c r="D547" s="194"/>
      <c r="E547" s="194"/>
      <c r="F547" s="195"/>
    </row>
    <row r="548" spans="1:6" ht="15.75">
      <c r="A548" s="53"/>
      <c r="B548" s="54" t="s">
        <v>31</v>
      </c>
      <c r="C548" s="55"/>
      <c r="D548" s="194">
        <v>7713.02</v>
      </c>
      <c r="E548" s="194"/>
      <c r="F548" s="195">
        <v>9880.64</v>
      </c>
    </row>
    <row r="549" spans="1:6" ht="15.75">
      <c r="A549" s="53"/>
      <c r="B549" s="54" t="s">
        <v>32</v>
      </c>
      <c r="C549" s="55"/>
      <c r="D549" s="194"/>
      <c r="E549" s="194"/>
      <c r="F549" s="195"/>
    </row>
    <row r="550" spans="1:6" ht="15.75">
      <c r="A550" s="53"/>
      <c r="B550" s="54" t="s">
        <v>33</v>
      </c>
      <c r="C550" s="55"/>
      <c r="D550" s="194">
        <v>19718.4</v>
      </c>
      <c r="E550" s="194">
        <v>16581.88</v>
      </c>
      <c r="F550" s="195">
        <v>28761.13</v>
      </c>
    </row>
    <row r="551" spans="1:6" ht="18.75">
      <c r="A551" s="53" t="s">
        <v>34</v>
      </c>
      <c r="B551" s="54" t="s">
        <v>71</v>
      </c>
      <c r="C551" s="55" t="s">
        <v>6</v>
      </c>
      <c r="D551" s="194">
        <v>21610.01</v>
      </c>
      <c r="E551" s="194">
        <v>35166.85</v>
      </c>
      <c r="F551" s="195">
        <v>31641.29</v>
      </c>
    </row>
    <row r="552" spans="1:6" ht="31.5">
      <c r="A552" s="53" t="s">
        <v>35</v>
      </c>
      <c r="B552" s="54" t="s">
        <v>72</v>
      </c>
      <c r="C552" s="55" t="s">
        <v>6</v>
      </c>
      <c r="D552" s="194">
        <v>7867.3</v>
      </c>
      <c r="E552" s="194">
        <v>2177.11</v>
      </c>
      <c r="F552" s="195">
        <v>9266.16</v>
      </c>
    </row>
    <row r="553" spans="1:6" ht="31.5">
      <c r="A553" s="53" t="s">
        <v>36</v>
      </c>
      <c r="B553" s="54" t="s">
        <v>77</v>
      </c>
      <c r="C553" s="55" t="s">
        <v>6</v>
      </c>
      <c r="D553" s="194">
        <v>1996.04</v>
      </c>
      <c r="E553" s="194">
        <v>286</v>
      </c>
      <c r="F553" s="195">
        <v>1967.11</v>
      </c>
    </row>
    <row r="554" spans="1:6" ht="31.5">
      <c r="A554" s="53" t="s">
        <v>37</v>
      </c>
      <c r="B554" s="54" t="s">
        <v>38</v>
      </c>
      <c r="C554" s="55"/>
      <c r="D554" s="194" t="s">
        <v>195</v>
      </c>
      <c r="E554" s="194" t="s">
        <v>196</v>
      </c>
      <c r="F554" s="195" t="s">
        <v>197</v>
      </c>
    </row>
    <row r="555" spans="1:6" ht="15.75">
      <c r="A555" s="53"/>
      <c r="B555" s="62" t="s">
        <v>39</v>
      </c>
      <c r="C555" s="55"/>
      <c r="D555" s="194"/>
      <c r="E555" s="194"/>
      <c r="F555" s="195"/>
    </row>
    <row r="556" spans="1:6" ht="18.75">
      <c r="A556" s="53"/>
      <c r="B556" s="54" t="s">
        <v>73</v>
      </c>
      <c r="C556" s="55" t="s">
        <v>40</v>
      </c>
      <c r="D556" s="194">
        <v>1511.04</v>
      </c>
      <c r="E556" s="194">
        <v>1511.04</v>
      </c>
      <c r="F556" s="195">
        <v>1511.04</v>
      </c>
    </row>
    <row r="557" spans="1:6" ht="18.75">
      <c r="A557" s="53"/>
      <c r="B557" s="54" t="s">
        <v>74</v>
      </c>
      <c r="C557" s="55" t="s">
        <v>41</v>
      </c>
      <c r="D557" s="194">
        <f>D545/D556</f>
        <v>38.982932285048705</v>
      </c>
      <c r="E557" s="194">
        <f>E545/E556</f>
        <v>35.87717069038543</v>
      </c>
      <c r="F557" s="195">
        <f>F545/F556</f>
        <v>53.947129129606104</v>
      </c>
    </row>
    <row r="558" spans="1:6" ht="15.75">
      <c r="A558" s="53" t="s">
        <v>42</v>
      </c>
      <c r="B558" s="54" t="s">
        <v>43</v>
      </c>
      <c r="C558" s="55"/>
      <c r="D558" s="194"/>
      <c r="E558" s="194"/>
      <c r="F558" s="195">
        <v>19</v>
      </c>
    </row>
    <row r="559" spans="1:6" ht="15.75">
      <c r="A559" s="53" t="s">
        <v>44</v>
      </c>
      <c r="B559" s="54" t="s">
        <v>45</v>
      </c>
      <c r="C559" s="55" t="s">
        <v>46</v>
      </c>
      <c r="D559" s="194"/>
      <c r="E559" s="194"/>
      <c r="F559" s="195">
        <v>19</v>
      </c>
    </row>
    <row r="560" spans="1:6" ht="31.5">
      <c r="A560" s="53" t="s">
        <v>47</v>
      </c>
      <c r="B560" s="54" t="s">
        <v>48</v>
      </c>
      <c r="C560" s="55" t="s">
        <v>75</v>
      </c>
      <c r="D560" s="194"/>
      <c r="E560" s="194"/>
      <c r="F560" s="195">
        <v>43336.14</v>
      </c>
    </row>
    <row r="561" spans="1:6" ht="15.75">
      <c r="A561" s="53" t="s">
        <v>49</v>
      </c>
      <c r="B561" s="54" t="s">
        <v>50</v>
      </c>
      <c r="C561" s="55"/>
      <c r="D561" s="199"/>
      <c r="E561" s="199"/>
      <c r="F561" s="200"/>
    </row>
    <row r="562" spans="1:6" ht="15.75">
      <c r="A562" s="53"/>
      <c r="B562" s="62" t="s">
        <v>39</v>
      </c>
      <c r="C562" s="55"/>
      <c r="D562" s="199"/>
      <c r="E562" s="199"/>
      <c r="F562" s="200"/>
    </row>
    <row r="563" spans="1:6" ht="15.75">
      <c r="A563" s="53"/>
      <c r="B563" s="54" t="s">
        <v>51</v>
      </c>
      <c r="C563" s="55" t="s">
        <v>6</v>
      </c>
      <c r="D563" s="194">
        <v>1000</v>
      </c>
      <c r="E563" s="194">
        <v>1000</v>
      </c>
      <c r="F563" s="195">
        <v>1000</v>
      </c>
    </row>
    <row r="564" spans="1:6" ht="16.5" thickBot="1">
      <c r="A564" s="64"/>
      <c r="B564" s="65" t="s">
        <v>52</v>
      </c>
      <c r="C564" s="66" t="s">
        <v>6</v>
      </c>
      <c r="D564" s="205"/>
      <c r="E564" s="205"/>
      <c r="F564" s="206"/>
    </row>
    <row r="565" spans="1:6" ht="16.5" thickBot="1">
      <c r="A565" s="157"/>
      <c r="B565" s="158"/>
      <c r="C565" s="158"/>
      <c r="D565" s="158"/>
      <c r="E565" s="158"/>
      <c r="F565" s="159"/>
    </row>
    <row r="566" spans="1:6" ht="21" thickBot="1">
      <c r="A566" s="447" t="s">
        <v>198</v>
      </c>
      <c r="B566" s="448"/>
      <c r="C566" s="448"/>
      <c r="D566" s="448"/>
      <c r="E566" s="448"/>
      <c r="F566" s="449"/>
    </row>
    <row r="567" spans="1:6" ht="35.25" thickBot="1">
      <c r="A567" s="15" t="s">
        <v>53</v>
      </c>
      <c r="B567" s="16" t="s">
        <v>0</v>
      </c>
      <c r="C567" s="16" t="s">
        <v>1</v>
      </c>
      <c r="D567" s="16" t="s">
        <v>56</v>
      </c>
      <c r="E567" s="16" t="s">
        <v>55</v>
      </c>
      <c r="F567" s="17" t="s">
        <v>54</v>
      </c>
    </row>
    <row r="568" spans="1:6" ht="16.5" thickBot="1">
      <c r="A568" s="15"/>
      <c r="B568" s="16"/>
      <c r="C568" s="16"/>
      <c r="D568" s="16">
        <v>2015</v>
      </c>
      <c r="E568" s="16">
        <v>2016</v>
      </c>
      <c r="F568" s="17">
        <v>2017</v>
      </c>
    </row>
    <row r="569" spans="1:6" ht="15.75">
      <c r="A569" s="18" t="s">
        <v>2</v>
      </c>
      <c r="B569" s="19" t="s">
        <v>3</v>
      </c>
      <c r="C569" s="20"/>
      <c r="D569" s="21"/>
      <c r="E569" s="21"/>
      <c r="F569" s="22"/>
    </row>
    <row r="570" spans="1:6" ht="15.75">
      <c r="A570" s="5" t="s">
        <v>4</v>
      </c>
      <c r="B570" s="4" t="s">
        <v>5</v>
      </c>
      <c r="C570" s="2" t="s">
        <v>6</v>
      </c>
      <c r="D570" s="105">
        <v>19320724</v>
      </c>
      <c r="E570" s="105">
        <v>21186779</v>
      </c>
      <c r="F570" s="106">
        <v>21186779</v>
      </c>
    </row>
    <row r="571" spans="1:6" ht="15.75">
      <c r="A571" s="5" t="s">
        <v>7</v>
      </c>
      <c r="B571" s="4" t="s">
        <v>8</v>
      </c>
      <c r="C571" s="2" t="s">
        <v>6</v>
      </c>
      <c r="D571" s="105">
        <v>-125009</v>
      </c>
      <c r="E571" s="105">
        <v>-577015</v>
      </c>
      <c r="F571" s="106">
        <v>-577015</v>
      </c>
    </row>
    <row r="572" spans="1:6" ht="15.75">
      <c r="A572" s="5" t="s">
        <v>9</v>
      </c>
      <c r="B572" s="4" t="s">
        <v>10</v>
      </c>
      <c r="C572" s="2" t="s">
        <v>6</v>
      </c>
      <c r="D572" s="105">
        <v>489095</v>
      </c>
      <c r="E572" s="105">
        <v>30582</v>
      </c>
      <c r="F572" s="106">
        <v>30582</v>
      </c>
    </row>
    <row r="573" spans="1:6" ht="15.75">
      <c r="A573" s="5" t="s">
        <v>11</v>
      </c>
      <c r="B573" s="4" t="s">
        <v>12</v>
      </c>
      <c r="C573" s="2" t="s">
        <v>6</v>
      </c>
      <c r="D573" s="105">
        <v>154125</v>
      </c>
      <c r="E573" s="105">
        <v>-283437</v>
      </c>
      <c r="F573" s="106">
        <v>-283437</v>
      </c>
    </row>
    <row r="574" spans="1:6" ht="15.75">
      <c r="A574" s="5" t="s">
        <v>13</v>
      </c>
      <c r="B574" s="4" t="s">
        <v>14</v>
      </c>
      <c r="C574" s="2"/>
      <c r="D574" s="105"/>
      <c r="E574" s="105"/>
      <c r="F574" s="106"/>
    </row>
    <row r="575" spans="1:6" ht="47.25">
      <c r="A575" s="5" t="s">
        <v>15</v>
      </c>
      <c r="B575" s="4" t="s">
        <v>67</v>
      </c>
      <c r="C575" s="2" t="s">
        <v>16</v>
      </c>
      <c r="D575" s="105">
        <v>-0.6470202669423776</v>
      </c>
      <c r="E575" s="105"/>
      <c r="F575" s="106"/>
    </row>
    <row r="576" spans="1:6" ht="31.5">
      <c r="A576" s="5" t="s">
        <v>17</v>
      </c>
      <c r="B576" s="4" t="s">
        <v>66</v>
      </c>
      <c r="C576" s="2"/>
      <c r="D576" s="3"/>
      <c r="E576" s="3"/>
      <c r="F576" s="6"/>
    </row>
    <row r="577" spans="1:6" ht="18.75">
      <c r="A577" s="53" t="s">
        <v>18</v>
      </c>
      <c r="B577" s="54" t="s">
        <v>58</v>
      </c>
      <c r="C577" s="55" t="s">
        <v>19</v>
      </c>
      <c r="D577" s="81"/>
      <c r="E577" s="81"/>
      <c r="F577" s="82"/>
    </row>
    <row r="578" spans="1:6" ht="18.75">
      <c r="A578" s="53" t="s">
        <v>20</v>
      </c>
      <c r="B578" s="54" t="s">
        <v>59</v>
      </c>
      <c r="C578" s="55" t="s">
        <v>21</v>
      </c>
      <c r="D578" s="81"/>
      <c r="E578" s="81"/>
      <c r="F578" s="82"/>
    </row>
    <row r="579" spans="1:6" ht="18.75">
      <c r="A579" s="58" t="s">
        <v>22</v>
      </c>
      <c r="B579" s="59" t="s">
        <v>60</v>
      </c>
      <c r="C579" s="60" t="s">
        <v>19</v>
      </c>
      <c r="D579" s="194">
        <v>3.02</v>
      </c>
      <c r="E579" s="194">
        <v>6.93</v>
      </c>
      <c r="F579" s="195">
        <v>6.86</v>
      </c>
    </row>
    <row r="580" spans="1:6" ht="34.5">
      <c r="A580" s="53" t="s">
        <v>61</v>
      </c>
      <c r="B580" s="54" t="s">
        <v>63</v>
      </c>
      <c r="C580" s="55" t="s">
        <v>62</v>
      </c>
      <c r="D580" s="194">
        <v>9.04</v>
      </c>
      <c r="E580" s="194">
        <v>35.38</v>
      </c>
      <c r="F580" s="195">
        <v>35.34</v>
      </c>
    </row>
    <row r="581" spans="1:6" ht="18.75">
      <c r="A581" s="53" t="s">
        <v>24</v>
      </c>
      <c r="B581" s="54" t="s">
        <v>64</v>
      </c>
      <c r="C581" s="55" t="s">
        <v>23</v>
      </c>
      <c r="D581" s="194"/>
      <c r="E581" s="194"/>
      <c r="F581" s="195"/>
    </row>
    <row r="582" spans="1:6" ht="34.5">
      <c r="A582" s="53" t="s">
        <v>25</v>
      </c>
      <c r="B582" s="54" t="s">
        <v>65</v>
      </c>
      <c r="C582" s="55" t="s">
        <v>16</v>
      </c>
      <c r="D582" s="210">
        <v>0.0103</v>
      </c>
      <c r="E582" s="211">
        <v>0.0103</v>
      </c>
      <c r="F582" s="212">
        <v>0.0103</v>
      </c>
    </row>
    <row r="583" spans="1:6" ht="18.75">
      <c r="A583" s="53" t="s">
        <v>26</v>
      </c>
      <c r="B583" s="54" t="s">
        <v>68</v>
      </c>
      <c r="C583" s="55"/>
      <c r="D583" s="199"/>
      <c r="E583" s="199"/>
      <c r="F583" s="200"/>
    </row>
    <row r="584" spans="1:6" ht="34.5">
      <c r="A584" s="53" t="s">
        <v>27</v>
      </c>
      <c r="B584" s="54" t="s">
        <v>69</v>
      </c>
      <c r="C584" s="55" t="s">
        <v>21</v>
      </c>
      <c r="D584" s="194"/>
      <c r="E584" s="194"/>
      <c r="F584" s="195"/>
    </row>
    <row r="585" spans="1:6" ht="15.75">
      <c r="A585" s="53" t="s">
        <v>28</v>
      </c>
      <c r="B585" s="54" t="s">
        <v>29</v>
      </c>
      <c r="C585" s="55" t="s">
        <v>6</v>
      </c>
      <c r="D585" s="194"/>
      <c r="E585" s="194">
        <v>67347.83</v>
      </c>
      <c r="F585" s="195">
        <v>83187.46</v>
      </c>
    </row>
    <row r="586" spans="1:6" ht="50.25">
      <c r="A586" s="53" t="s">
        <v>30</v>
      </c>
      <c r="B586" s="54" t="s">
        <v>78</v>
      </c>
      <c r="C586" s="55" t="s">
        <v>6</v>
      </c>
      <c r="D586" s="194"/>
      <c r="E586" s="194">
        <v>26859.33</v>
      </c>
      <c r="F586" s="195">
        <v>37619.55</v>
      </c>
    </row>
    <row r="587" spans="1:6" ht="15.75">
      <c r="A587" s="53"/>
      <c r="B587" s="54" t="s">
        <v>70</v>
      </c>
      <c r="C587" s="55"/>
      <c r="D587" s="194"/>
      <c r="E587" s="194"/>
      <c r="F587" s="195"/>
    </row>
    <row r="588" spans="1:6" ht="15.75">
      <c r="A588" s="53"/>
      <c r="B588" s="54" t="s">
        <v>31</v>
      </c>
      <c r="C588" s="55"/>
      <c r="D588" s="194"/>
      <c r="E588" s="194">
        <v>3600.72</v>
      </c>
      <c r="F588" s="195">
        <v>5979.34</v>
      </c>
    </row>
    <row r="589" spans="1:6" ht="15.75">
      <c r="A589" s="53"/>
      <c r="B589" s="54" t="s">
        <v>32</v>
      </c>
      <c r="C589" s="55"/>
      <c r="D589" s="194"/>
      <c r="E589" s="194"/>
      <c r="F589" s="195"/>
    </row>
    <row r="590" spans="1:6" ht="15.75">
      <c r="A590" s="53"/>
      <c r="B590" s="54" t="s">
        <v>33</v>
      </c>
      <c r="C590" s="55"/>
      <c r="D590" s="194"/>
      <c r="E590" s="194">
        <v>23258.61</v>
      </c>
      <c r="F590" s="195">
        <v>31640.21</v>
      </c>
    </row>
    <row r="591" spans="1:6" ht="18.75">
      <c r="A591" s="53" t="s">
        <v>34</v>
      </c>
      <c r="B591" s="54" t="s">
        <v>71</v>
      </c>
      <c r="C591" s="55" t="s">
        <v>6</v>
      </c>
      <c r="D591" s="194"/>
      <c r="E591" s="194">
        <v>40488.5</v>
      </c>
      <c r="F591" s="195">
        <v>45567.91</v>
      </c>
    </row>
    <row r="592" spans="1:6" ht="31.5">
      <c r="A592" s="53" t="s">
        <v>35</v>
      </c>
      <c r="B592" s="54" t="s">
        <v>72</v>
      </c>
      <c r="C592" s="55" t="s">
        <v>6</v>
      </c>
      <c r="D592" s="194"/>
      <c r="E592" s="194"/>
      <c r="F592" s="195"/>
    </row>
    <row r="593" spans="1:6" ht="31.5">
      <c r="A593" s="53" t="s">
        <v>36</v>
      </c>
      <c r="B593" s="54" t="s">
        <v>77</v>
      </c>
      <c r="C593" s="55" t="s">
        <v>6</v>
      </c>
      <c r="D593" s="194"/>
      <c r="E593" s="194"/>
      <c r="F593" s="195"/>
    </row>
    <row r="594" spans="1:6" ht="15.75">
      <c r="A594" s="53" t="s">
        <v>37</v>
      </c>
      <c r="B594" s="54" t="s">
        <v>38</v>
      </c>
      <c r="C594" s="55"/>
      <c r="D594" s="207"/>
      <c r="E594" s="207"/>
      <c r="F594" s="208"/>
    </row>
    <row r="595" spans="1:6" ht="15.75">
      <c r="A595" s="53"/>
      <c r="B595" s="62" t="s">
        <v>39</v>
      </c>
      <c r="C595" s="55"/>
      <c r="D595" s="194"/>
      <c r="E595" s="194"/>
      <c r="F595" s="195"/>
    </row>
    <row r="596" spans="1:6" ht="18.75">
      <c r="A596" s="53"/>
      <c r="B596" s="54" t="s">
        <v>73</v>
      </c>
      <c r="C596" s="55" t="s">
        <v>40</v>
      </c>
      <c r="D596" s="194"/>
      <c r="E596" s="194">
        <v>813.44</v>
      </c>
      <c r="F596" s="195">
        <v>813.44</v>
      </c>
    </row>
    <row r="597" spans="1:6" ht="18.75">
      <c r="A597" s="53"/>
      <c r="B597" s="54" t="s">
        <v>74</v>
      </c>
      <c r="C597" s="55" t="s">
        <v>41</v>
      </c>
      <c r="D597" s="194"/>
      <c r="E597" s="194">
        <f>E585/E596</f>
        <v>82.79385080645162</v>
      </c>
      <c r="F597" s="195">
        <f>F585/F596</f>
        <v>102.26625196695515</v>
      </c>
    </row>
    <row r="598" spans="1:6" ht="15.75">
      <c r="A598" s="53" t="s">
        <v>42</v>
      </c>
      <c r="B598" s="54" t="s">
        <v>43</v>
      </c>
      <c r="C598" s="55"/>
      <c r="D598" s="194"/>
      <c r="E598" s="194"/>
      <c r="F598" s="195"/>
    </row>
    <row r="599" spans="1:6" ht="15.75">
      <c r="A599" s="53" t="s">
        <v>44</v>
      </c>
      <c r="B599" s="54" t="s">
        <v>45</v>
      </c>
      <c r="C599" s="55" t="s">
        <v>46</v>
      </c>
      <c r="D599" s="122"/>
      <c r="E599" s="122">
        <v>9</v>
      </c>
      <c r="F599" s="202">
        <v>11.3</v>
      </c>
    </row>
    <row r="600" spans="1:6" ht="31.5">
      <c r="A600" s="53" t="s">
        <v>47</v>
      </c>
      <c r="B600" s="54" t="s">
        <v>48</v>
      </c>
      <c r="C600" s="55" t="s">
        <v>75</v>
      </c>
      <c r="D600" s="209"/>
      <c r="E600" s="194">
        <v>33340</v>
      </c>
      <c r="F600" s="195">
        <v>44095.45</v>
      </c>
    </row>
    <row r="601" spans="1:6" ht="15.75">
      <c r="A601" s="53" t="s">
        <v>49</v>
      </c>
      <c r="B601" s="54" t="s">
        <v>50</v>
      </c>
      <c r="C601" s="55"/>
      <c r="D601" s="199"/>
      <c r="E601" s="199"/>
      <c r="F601" s="200"/>
    </row>
    <row r="602" spans="1:6" ht="15.75">
      <c r="A602" s="53"/>
      <c r="B602" s="62" t="s">
        <v>39</v>
      </c>
      <c r="C602" s="55"/>
      <c r="D602" s="199"/>
      <c r="E602" s="199"/>
      <c r="F602" s="200"/>
    </row>
    <row r="603" spans="1:6" ht="15.75">
      <c r="A603" s="53"/>
      <c r="B603" s="54" t="s">
        <v>51</v>
      </c>
      <c r="C603" s="55" t="s">
        <v>6</v>
      </c>
      <c r="D603" s="194">
        <v>1000</v>
      </c>
      <c r="E603" s="194">
        <v>1000</v>
      </c>
      <c r="F603" s="195">
        <v>1000</v>
      </c>
    </row>
    <row r="604" spans="1:6" ht="16.5" thickBot="1">
      <c r="A604" s="64"/>
      <c r="B604" s="65" t="s">
        <v>52</v>
      </c>
      <c r="C604" s="66" t="s">
        <v>6</v>
      </c>
      <c r="D604" s="203"/>
      <c r="E604" s="203"/>
      <c r="F604" s="204"/>
    </row>
    <row r="605" spans="1:6" ht="16.5" thickBot="1">
      <c r="A605" s="157"/>
      <c r="B605" s="158"/>
      <c r="C605" s="158"/>
      <c r="D605" s="158"/>
      <c r="E605" s="158"/>
      <c r="F605" s="159"/>
    </row>
    <row r="606" spans="1:6" ht="21" thickBot="1">
      <c r="A606" s="447" t="s">
        <v>199</v>
      </c>
      <c r="B606" s="448"/>
      <c r="C606" s="448"/>
      <c r="D606" s="448"/>
      <c r="E606" s="448"/>
      <c r="F606" s="449"/>
    </row>
    <row r="607" spans="1:6" ht="35.25" thickBot="1">
      <c r="A607" s="15" t="s">
        <v>53</v>
      </c>
      <c r="B607" s="16" t="s">
        <v>0</v>
      </c>
      <c r="C607" s="16" t="s">
        <v>1</v>
      </c>
      <c r="D607" s="16" t="s">
        <v>56</v>
      </c>
      <c r="E607" s="16" t="s">
        <v>55</v>
      </c>
      <c r="F607" s="17" t="s">
        <v>54</v>
      </c>
    </row>
    <row r="608" spans="1:6" ht="16.5" thickBot="1">
      <c r="A608" s="15"/>
      <c r="B608" s="16"/>
      <c r="C608" s="16"/>
      <c r="D608" s="16">
        <v>2015</v>
      </c>
      <c r="E608" s="16">
        <v>2016</v>
      </c>
      <c r="F608" s="17">
        <v>2017</v>
      </c>
    </row>
    <row r="609" spans="1:6" ht="15.75">
      <c r="A609" s="18" t="s">
        <v>2</v>
      </c>
      <c r="B609" s="19" t="s">
        <v>3</v>
      </c>
      <c r="C609" s="20"/>
      <c r="D609" s="21"/>
      <c r="E609" s="21"/>
      <c r="F609" s="22"/>
    </row>
    <row r="610" spans="1:6" ht="15.75">
      <c r="A610" s="5" t="s">
        <v>4</v>
      </c>
      <c r="B610" s="4" t="s">
        <v>5</v>
      </c>
      <c r="C610" s="2" t="s">
        <v>6</v>
      </c>
      <c r="D610" s="105">
        <v>19320724</v>
      </c>
      <c r="E610" s="105">
        <v>21186779</v>
      </c>
      <c r="F610" s="106">
        <v>21186779</v>
      </c>
    </row>
    <row r="611" spans="1:6" ht="15.75">
      <c r="A611" s="5" t="s">
        <v>7</v>
      </c>
      <c r="B611" s="4" t="s">
        <v>8</v>
      </c>
      <c r="C611" s="2" t="s">
        <v>6</v>
      </c>
      <c r="D611" s="105">
        <v>-125009</v>
      </c>
      <c r="E611" s="105">
        <v>-577015</v>
      </c>
      <c r="F611" s="106">
        <v>-577015</v>
      </c>
    </row>
    <row r="612" spans="1:6" ht="15.75">
      <c r="A612" s="5" t="s">
        <v>9</v>
      </c>
      <c r="B612" s="4" t="s">
        <v>10</v>
      </c>
      <c r="C612" s="2" t="s">
        <v>6</v>
      </c>
      <c r="D612" s="105">
        <v>489095</v>
      </c>
      <c r="E612" s="105">
        <v>30582</v>
      </c>
      <c r="F612" s="106">
        <v>30582</v>
      </c>
    </row>
    <row r="613" spans="1:6" ht="15.75">
      <c r="A613" s="5" t="s">
        <v>11</v>
      </c>
      <c r="B613" s="4" t="s">
        <v>12</v>
      </c>
      <c r="C613" s="2" t="s">
        <v>6</v>
      </c>
      <c r="D613" s="105">
        <v>154125</v>
      </c>
      <c r="E613" s="105">
        <v>-283437</v>
      </c>
      <c r="F613" s="106">
        <v>-283437</v>
      </c>
    </row>
    <row r="614" spans="1:6" ht="15.75">
      <c r="A614" s="5" t="s">
        <v>13</v>
      </c>
      <c r="B614" s="4" t="s">
        <v>14</v>
      </c>
      <c r="C614" s="2"/>
      <c r="D614" s="105"/>
      <c r="E614" s="105"/>
      <c r="F614" s="106"/>
    </row>
    <row r="615" spans="1:6" ht="47.25">
      <c r="A615" s="5" t="s">
        <v>15</v>
      </c>
      <c r="B615" s="4" t="s">
        <v>67</v>
      </c>
      <c r="C615" s="2" t="s">
        <v>16</v>
      </c>
      <c r="D615" s="105">
        <v>-0.6470202669423776</v>
      </c>
      <c r="E615" s="105"/>
      <c r="F615" s="106"/>
    </row>
    <row r="616" spans="1:6" ht="31.5">
      <c r="A616" s="5" t="s">
        <v>17</v>
      </c>
      <c r="B616" s="4" t="s">
        <v>66</v>
      </c>
      <c r="C616" s="2"/>
      <c r="D616" s="3"/>
      <c r="E616" s="3"/>
      <c r="F616" s="6"/>
    </row>
    <row r="617" spans="1:6" ht="18.75">
      <c r="A617" s="5" t="s">
        <v>18</v>
      </c>
      <c r="B617" s="4" t="s">
        <v>58</v>
      </c>
      <c r="C617" s="2" t="s">
        <v>19</v>
      </c>
      <c r="D617" s="3"/>
      <c r="E617" s="3"/>
      <c r="F617" s="6"/>
    </row>
    <row r="618" spans="1:6" ht="18.75">
      <c r="A618" s="5" t="s">
        <v>20</v>
      </c>
      <c r="B618" s="4" t="s">
        <v>59</v>
      </c>
      <c r="C618" s="2" t="s">
        <v>21</v>
      </c>
      <c r="D618" s="3"/>
      <c r="E618" s="3"/>
      <c r="F618" s="6"/>
    </row>
    <row r="619" spans="1:6" ht="18.75">
      <c r="A619" s="58" t="s">
        <v>22</v>
      </c>
      <c r="B619" s="59" t="s">
        <v>60</v>
      </c>
      <c r="C619" s="60" t="s">
        <v>19</v>
      </c>
      <c r="D619" s="194">
        <v>13.76</v>
      </c>
      <c r="E619" s="194">
        <v>11.02</v>
      </c>
      <c r="F619" s="195">
        <v>4.95</v>
      </c>
    </row>
    <row r="620" spans="1:6" ht="34.5">
      <c r="A620" s="53" t="s">
        <v>61</v>
      </c>
      <c r="B620" s="54" t="s">
        <v>63</v>
      </c>
      <c r="C620" s="55" t="s">
        <v>62</v>
      </c>
      <c r="D620" s="194">
        <v>116.18</v>
      </c>
      <c r="E620" s="194">
        <v>86.54</v>
      </c>
      <c r="F620" s="195">
        <v>50.51</v>
      </c>
    </row>
    <row r="621" spans="1:6" ht="18.75">
      <c r="A621" s="53" t="s">
        <v>24</v>
      </c>
      <c r="B621" s="54" t="s">
        <v>64</v>
      </c>
      <c r="C621" s="55" t="s">
        <v>23</v>
      </c>
      <c r="D621" s="194"/>
      <c r="E621" s="194"/>
      <c r="F621" s="195"/>
    </row>
    <row r="622" spans="1:6" ht="34.5">
      <c r="A622" s="53" t="s">
        <v>25</v>
      </c>
      <c r="B622" s="54" t="s">
        <v>65</v>
      </c>
      <c r="C622" s="55" t="s">
        <v>16</v>
      </c>
      <c r="D622" s="210">
        <v>0.0156</v>
      </c>
      <c r="E622" s="211">
        <v>0.0378</v>
      </c>
      <c r="F622" s="212">
        <v>0.0378</v>
      </c>
    </row>
    <row r="623" spans="1:6" ht="18.75">
      <c r="A623" s="53" t="s">
        <v>26</v>
      </c>
      <c r="B623" s="54" t="s">
        <v>68</v>
      </c>
      <c r="C623" s="55"/>
      <c r="D623" s="199"/>
      <c r="E623" s="199"/>
      <c r="F623" s="200"/>
    </row>
    <row r="624" spans="1:6" ht="34.5">
      <c r="A624" s="53" t="s">
        <v>27</v>
      </c>
      <c r="B624" s="54" t="s">
        <v>69</v>
      </c>
      <c r="C624" s="55" t="s">
        <v>21</v>
      </c>
      <c r="D624" s="194"/>
      <c r="E624" s="194"/>
      <c r="F624" s="195"/>
    </row>
    <row r="625" spans="1:6" ht="15.75">
      <c r="A625" s="53" t="s">
        <v>28</v>
      </c>
      <c r="B625" s="54" t="s">
        <v>29</v>
      </c>
      <c r="C625" s="55" t="s">
        <v>6</v>
      </c>
      <c r="D625" s="194">
        <v>19454.63</v>
      </c>
      <c r="E625" s="194">
        <v>18790.99</v>
      </c>
      <c r="F625" s="195">
        <v>21283.8</v>
      </c>
    </row>
    <row r="626" spans="1:6" ht="50.25">
      <c r="A626" s="53" t="s">
        <v>30</v>
      </c>
      <c r="B626" s="54" t="s">
        <v>78</v>
      </c>
      <c r="C626" s="55" t="s">
        <v>6</v>
      </c>
      <c r="D626" s="194">
        <v>16970.71</v>
      </c>
      <c r="E626" s="194">
        <v>15345.14</v>
      </c>
      <c r="F626" s="195">
        <v>18024.25</v>
      </c>
    </row>
    <row r="627" spans="1:6" ht="15.75">
      <c r="A627" s="53"/>
      <c r="B627" s="54" t="s">
        <v>70</v>
      </c>
      <c r="C627" s="55"/>
      <c r="D627" s="194"/>
      <c r="E627" s="194"/>
      <c r="F627" s="195"/>
    </row>
    <row r="628" spans="1:6" ht="15.75">
      <c r="A628" s="53"/>
      <c r="B628" s="54" t="s">
        <v>31</v>
      </c>
      <c r="C628" s="55"/>
      <c r="D628" s="194">
        <v>1673.84</v>
      </c>
      <c r="E628" s="194">
        <v>1681.62</v>
      </c>
      <c r="F628" s="195">
        <v>1804.38</v>
      </c>
    </row>
    <row r="629" spans="1:6" ht="15.75">
      <c r="A629" s="53"/>
      <c r="B629" s="54" t="s">
        <v>32</v>
      </c>
      <c r="C629" s="55"/>
      <c r="D629" s="194"/>
      <c r="E629" s="194"/>
      <c r="F629" s="195"/>
    </row>
    <row r="630" spans="1:6" ht="15.75">
      <c r="A630" s="53"/>
      <c r="B630" s="54" t="s">
        <v>33</v>
      </c>
      <c r="C630" s="55"/>
      <c r="D630" s="194">
        <v>15296.87</v>
      </c>
      <c r="E630" s="194">
        <v>13663.52</v>
      </c>
      <c r="F630" s="195">
        <v>16219.87</v>
      </c>
    </row>
    <row r="631" spans="1:6" ht="18.75">
      <c r="A631" s="53" t="s">
        <v>34</v>
      </c>
      <c r="B631" s="54" t="s">
        <v>71</v>
      </c>
      <c r="C631" s="55" t="s">
        <v>6</v>
      </c>
      <c r="D631" s="194">
        <v>2483.97</v>
      </c>
      <c r="E631" s="194">
        <v>2669.93</v>
      </c>
      <c r="F631" s="195">
        <v>3259.55</v>
      </c>
    </row>
    <row r="632" spans="1:6" ht="31.5">
      <c r="A632" s="53" t="s">
        <v>35</v>
      </c>
      <c r="B632" s="54" t="s">
        <v>72</v>
      </c>
      <c r="C632" s="55" t="s">
        <v>6</v>
      </c>
      <c r="D632" s="194"/>
      <c r="E632" s="194">
        <v>775.92</v>
      </c>
      <c r="F632" s="195"/>
    </row>
    <row r="633" spans="1:6" ht="31.5">
      <c r="A633" s="53" t="s">
        <v>36</v>
      </c>
      <c r="B633" s="54" t="s">
        <v>77</v>
      </c>
      <c r="C633" s="55" t="s">
        <v>6</v>
      </c>
      <c r="D633" s="194"/>
      <c r="E633" s="194"/>
      <c r="F633" s="195"/>
    </row>
    <row r="634" spans="1:6" ht="15.75">
      <c r="A634" s="53" t="s">
        <v>37</v>
      </c>
      <c r="B634" s="54" t="s">
        <v>38</v>
      </c>
      <c r="C634" s="55"/>
      <c r="D634" s="194"/>
      <c r="E634" s="194"/>
      <c r="F634" s="195"/>
    </row>
    <row r="635" spans="1:6" ht="15.75">
      <c r="A635" s="53"/>
      <c r="B635" s="62" t="s">
        <v>39</v>
      </c>
      <c r="C635" s="55"/>
      <c r="D635" s="194"/>
      <c r="E635" s="194"/>
      <c r="F635" s="195"/>
    </row>
    <row r="636" spans="1:6" ht="18.75">
      <c r="A636" s="53"/>
      <c r="B636" s="54" t="s">
        <v>73</v>
      </c>
      <c r="C636" s="55" t="s">
        <v>40</v>
      </c>
      <c r="D636" s="194">
        <v>436.73</v>
      </c>
      <c r="E636" s="194">
        <v>436.73</v>
      </c>
      <c r="F636" s="195">
        <v>436.73</v>
      </c>
    </row>
    <row r="637" spans="1:6" ht="18.75">
      <c r="A637" s="53"/>
      <c r="B637" s="54" t="s">
        <v>74</v>
      </c>
      <c r="C637" s="55" t="s">
        <v>41</v>
      </c>
      <c r="D637" s="194">
        <f>D625/D636</f>
        <v>44.546126897625534</v>
      </c>
      <c r="E637" s="194">
        <f>E625/E636</f>
        <v>43.0265610331326</v>
      </c>
      <c r="F637" s="195">
        <f>F625/F636</f>
        <v>48.734458361001074</v>
      </c>
    </row>
    <row r="638" spans="1:6" ht="15.75">
      <c r="A638" s="53" t="s">
        <v>42</v>
      </c>
      <c r="B638" s="54" t="s">
        <v>43</v>
      </c>
      <c r="C638" s="55"/>
      <c r="D638" s="122"/>
      <c r="E638" s="122"/>
      <c r="F638" s="202"/>
    </row>
    <row r="639" spans="1:6" ht="15.75">
      <c r="A639" s="53" t="s">
        <v>44</v>
      </c>
      <c r="B639" s="54" t="s">
        <v>45</v>
      </c>
      <c r="C639" s="55" t="s">
        <v>46</v>
      </c>
      <c r="D639" s="194">
        <v>4</v>
      </c>
      <c r="E639" s="194">
        <v>4</v>
      </c>
      <c r="F639" s="195">
        <v>4</v>
      </c>
    </row>
    <row r="640" spans="1:6" ht="31.5">
      <c r="A640" s="53" t="s">
        <v>47</v>
      </c>
      <c r="B640" s="54" t="s">
        <v>48</v>
      </c>
      <c r="C640" s="55" t="s">
        <v>75</v>
      </c>
      <c r="D640" s="194">
        <v>34871.69</v>
      </c>
      <c r="E640" s="194">
        <v>35033.74</v>
      </c>
      <c r="F640" s="195">
        <v>37591.2</v>
      </c>
    </row>
    <row r="641" spans="1:6" ht="15.75">
      <c r="A641" s="53" t="s">
        <v>49</v>
      </c>
      <c r="B641" s="54" t="s">
        <v>50</v>
      </c>
      <c r="C641" s="55"/>
      <c r="D641" s="199"/>
      <c r="E641" s="199"/>
      <c r="F641" s="200"/>
    </row>
    <row r="642" spans="1:6" ht="15.75">
      <c r="A642" s="53"/>
      <c r="B642" s="62" t="s">
        <v>39</v>
      </c>
      <c r="C642" s="55"/>
      <c r="D642" s="199"/>
      <c r="E642" s="199"/>
      <c r="F642" s="200"/>
    </row>
    <row r="643" spans="1:6" ht="15.75">
      <c r="A643" s="53"/>
      <c r="B643" s="54" t="s">
        <v>51</v>
      </c>
      <c r="C643" s="55" t="s">
        <v>6</v>
      </c>
      <c r="D643" s="194">
        <v>1000</v>
      </c>
      <c r="E643" s="194">
        <v>1000</v>
      </c>
      <c r="F643" s="195">
        <v>1000</v>
      </c>
    </row>
    <row r="644" spans="1:6" ht="16.5" thickBot="1">
      <c r="A644" s="64"/>
      <c r="B644" s="65" t="s">
        <v>52</v>
      </c>
      <c r="C644" s="66" t="s">
        <v>6</v>
      </c>
      <c r="D644" s="203"/>
      <c r="E644" s="203"/>
      <c r="F644" s="204"/>
    </row>
    <row r="645" spans="1:6" ht="16.5" thickBot="1">
      <c r="A645" s="157"/>
      <c r="B645" s="158"/>
      <c r="C645" s="158"/>
      <c r="D645" s="158"/>
      <c r="E645" s="158"/>
      <c r="F645" s="159"/>
    </row>
    <row r="646" spans="1:6" ht="21" thickBot="1">
      <c r="A646" s="444" t="s">
        <v>131</v>
      </c>
      <c r="B646" s="445"/>
      <c r="C646" s="445"/>
      <c r="D646" s="445"/>
      <c r="E646" s="445"/>
      <c r="F646" s="446"/>
    </row>
    <row r="647" spans="1:6" ht="21" thickBot="1">
      <c r="A647" s="447" t="s">
        <v>130</v>
      </c>
      <c r="B647" s="448"/>
      <c r="C647" s="448"/>
      <c r="D647" s="448"/>
      <c r="E647" s="448"/>
      <c r="F647" s="449"/>
    </row>
    <row r="648" spans="1:6" ht="35.25" thickBot="1">
      <c r="A648" s="15" t="s">
        <v>53</v>
      </c>
      <c r="B648" s="16" t="s">
        <v>0</v>
      </c>
      <c r="C648" s="16" t="s">
        <v>1</v>
      </c>
      <c r="D648" s="16" t="s">
        <v>56</v>
      </c>
      <c r="E648" s="16" t="s">
        <v>55</v>
      </c>
      <c r="F648" s="17" t="s">
        <v>54</v>
      </c>
    </row>
    <row r="649" spans="1:6" ht="16.5" thickBot="1">
      <c r="A649" s="67"/>
      <c r="B649" s="68"/>
      <c r="C649" s="68"/>
      <c r="D649" s="16">
        <v>2015</v>
      </c>
      <c r="E649" s="16">
        <v>2016</v>
      </c>
      <c r="F649" s="17">
        <v>2017</v>
      </c>
    </row>
    <row r="650" spans="1:6" ht="15.75">
      <c r="A650" s="76" t="s">
        <v>2</v>
      </c>
      <c r="B650" s="77" t="s">
        <v>3</v>
      </c>
      <c r="C650" s="78"/>
      <c r="D650" s="163"/>
      <c r="E650" s="163"/>
      <c r="F650" s="164"/>
    </row>
    <row r="651" spans="1:6" ht="15.75">
      <c r="A651" s="53" t="s">
        <v>4</v>
      </c>
      <c r="B651" s="54" t="s">
        <v>5</v>
      </c>
      <c r="C651" s="55" t="s">
        <v>6</v>
      </c>
      <c r="D651" s="105">
        <v>19320724</v>
      </c>
      <c r="E651" s="105">
        <v>21186779</v>
      </c>
      <c r="F651" s="106">
        <v>21186779</v>
      </c>
    </row>
    <row r="652" spans="1:6" ht="15.75">
      <c r="A652" s="53" t="s">
        <v>7</v>
      </c>
      <c r="B652" s="54" t="s">
        <v>8</v>
      </c>
      <c r="C652" s="55" t="s">
        <v>6</v>
      </c>
      <c r="D652" s="105">
        <v>-125009</v>
      </c>
      <c r="E652" s="105">
        <v>-577015</v>
      </c>
      <c r="F652" s="106">
        <v>-577015</v>
      </c>
    </row>
    <row r="653" spans="1:6" ht="15.75">
      <c r="A653" s="53" t="s">
        <v>9</v>
      </c>
      <c r="B653" s="54" t="s">
        <v>10</v>
      </c>
      <c r="C653" s="55" t="s">
        <v>6</v>
      </c>
      <c r="D653" s="105">
        <v>489095</v>
      </c>
      <c r="E653" s="105">
        <v>30582</v>
      </c>
      <c r="F653" s="106">
        <v>30582</v>
      </c>
    </row>
    <row r="654" spans="1:6" ht="15.75">
      <c r="A654" s="53" t="s">
        <v>11</v>
      </c>
      <c r="B654" s="54" t="s">
        <v>12</v>
      </c>
      <c r="C654" s="55" t="s">
        <v>6</v>
      </c>
      <c r="D654" s="105">
        <v>154125</v>
      </c>
      <c r="E654" s="105">
        <v>-283437</v>
      </c>
      <c r="F654" s="106">
        <v>-283437</v>
      </c>
    </row>
    <row r="655" spans="1:6" ht="15.75">
      <c r="A655" s="53" t="s">
        <v>13</v>
      </c>
      <c r="B655" s="54" t="s">
        <v>14</v>
      </c>
      <c r="C655" s="55"/>
      <c r="D655" s="105"/>
      <c r="E655" s="105"/>
      <c r="F655" s="106"/>
    </row>
    <row r="656" spans="1:6" ht="47.25">
      <c r="A656" s="53" t="s">
        <v>15</v>
      </c>
      <c r="B656" s="54" t="s">
        <v>67</v>
      </c>
      <c r="C656" s="55" t="s">
        <v>16</v>
      </c>
      <c r="D656" s="105">
        <v>-0.6470202669423776</v>
      </c>
      <c r="E656" s="105"/>
      <c r="F656" s="106"/>
    </row>
    <row r="657" spans="1:6" ht="31.5">
      <c r="A657" s="53" t="s">
        <v>17</v>
      </c>
      <c r="B657" s="54" t="s">
        <v>66</v>
      </c>
      <c r="C657" s="55"/>
      <c r="D657" s="72"/>
      <c r="E657" s="72"/>
      <c r="F657" s="73"/>
    </row>
    <row r="658" spans="1:6" ht="18.75">
      <c r="A658" s="53" t="s">
        <v>18</v>
      </c>
      <c r="B658" s="54" t="s">
        <v>58</v>
      </c>
      <c r="C658" s="55" t="s">
        <v>19</v>
      </c>
      <c r="D658" s="72"/>
      <c r="E658" s="72"/>
      <c r="F658" s="73"/>
    </row>
    <row r="659" spans="1:6" ht="18.75">
      <c r="A659" s="53" t="s">
        <v>20</v>
      </c>
      <c r="B659" s="54" t="s">
        <v>59</v>
      </c>
      <c r="C659" s="55" t="s">
        <v>21</v>
      </c>
      <c r="D659" s="72"/>
      <c r="E659" s="72"/>
      <c r="F659" s="73"/>
    </row>
    <row r="660" spans="1:6" ht="18.75">
      <c r="A660" s="58" t="s">
        <v>22</v>
      </c>
      <c r="B660" s="59" t="s">
        <v>60</v>
      </c>
      <c r="C660" s="60" t="s">
        <v>19</v>
      </c>
      <c r="D660" s="87">
        <v>17.16</v>
      </c>
      <c r="E660" s="87">
        <v>17.96</v>
      </c>
      <c r="F660" s="88">
        <v>17.96</v>
      </c>
    </row>
    <row r="661" spans="1:6" ht="34.5">
      <c r="A661" s="53" t="s">
        <v>61</v>
      </c>
      <c r="B661" s="54" t="s">
        <v>63</v>
      </c>
      <c r="C661" s="55" t="s">
        <v>62</v>
      </c>
      <c r="D661" s="89">
        <v>58259.292</v>
      </c>
      <c r="E661" s="89">
        <v>63005</v>
      </c>
      <c r="F661" s="90">
        <v>65500</v>
      </c>
    </row>
    <row r="662" spans="1:6" ht="18.75">
      <c r="A662" s="53" t="s">
        <v>24</v>
      </c>
      <c r="B662" s="54" t="s">
        <v>64</v>
      </c>
      <c r="C662" s="55" t="s">
        <v>23</v>
      </c>
      <c r="D662" s="179"/>
      <c r="E662" s="81"/>
      <c r="F662" s="82"/>
    </row>
    <row r="663" spans="1:6" ht="34.5">
      <c r="A663" s="53" t="s">
        <v>25</v>
      </c>
      <c r="B663" s="54" t="s">
        <v>65</v>
      </c>
      <c r="C663" s="55" t="s">
        <v>16</v>
      </c>
      <c r="D663" s="180">
        <v>0.0207</v>
      </c>
      <c r="E663" s="181">
        <v>0.0203</v>
      </c>
      <c r="F663" s="182">
        <v>0.0207</v>
      </c>
    </row>
    <row r="664" spans="1:6" ht="18.75">
      <c r="A664" s="53" t="s">
        <v>26</v>
      </c>
      <c r="B664" s="54" t="s">
        <v>68</v>
      </c>
      <c r="C664" s="55"/>
      <c r="D664" s="81"/>
      <c r="E664" s="81"/>
      <c r="F664" s="82"/>
    </row>
    <row r="665" spans="1:6" ht="34.5">
      <c r="A665" s="53" t="s">
        <v>27</v>
      </c>
      <c r="B665" s="54" t="s">
        <v>69</v>
      </c>
      <c r="C665" s="55" t="s">
        <v>21</v>
      </c>
      <c r="D665" s="81"/>
      <c r="E665" s="81"/>
      <c r="F665" s="82"/>
    </row>
    <row r="666" spans="1:6" ht="15.75">
      <c r="A666" s="53" t="s">
        <v>28</v>
      </c>
      <c r="B666" s="54" t="s">
        <v>29</v>
      </c>
      <c r="C666" s="55" t="s">
        <v>6</v>
      </c>
      <c r="D666" s="81">
        <v>30103.465893179935</v>
      </c>
      <c r="E666" s="81">
        <v>32840.51</v>
      </c>
      <c r="F666" s="82">
        <v>36666.07229589844</v>
      </c>
    </row>
    <row r="667" spans="1:6" ht="50.25">
      <c r="A667" s="53" t="s">
        <v>30</v>
      </c>
      <c r="B667" s="54" t="s">
        <v>78</v>
      </c>
      <c r="C667" s="55" t="s">
        <v>6</v>
      </c>
      <c r="D667" s="81">
        <v>18277.975893179937</v>
      </c>
      <c r="E667" s="81">
        <v>21410.31</v>
      </c>
      <c r="F667" s="82">
        <v>22199.067125996095</v>
      </c>
    </row>
    <row r="668" spans="1:6" ht="15.75">
      <c r="A668" s="53"/>
      <c r="B668" s="54" t="s">
        <v>70</v>
      </c>
      <c r="C668" s="55"/>
      <c r="D668" s="81"/>
      <c r="E668" s="81"/>
      <c r="F668" s="82"/>
    </row>
    <row r="669" spans="1:6" ht="15.75">
      <c r="A669" s="53"/>
      <c r="B669" s="54" t="s">
        <v>31</v>
      </c>
      <c r="C669" s="55"/>
      <c r="D669" s="81">
        <v>7567.1</v>
      </c>
      <c r="E669" s="81">
        <v>8435.82</v>
      </c>
      <c r="F669" s="82">
        <v>8746.591639975035</v>
      </c>
    </row>
    <row r="670" spans="1:6" ht="15.75">
      <c r="A670" s="53"/>
      <c r="B670" s="54" t="s">
        <v>32</v>
      </c>
      <c r="C670" s="55"/>
      <c r="D670" s="81">
        <v>822.04</v>
      </c>
      <c r="E670" s="81">
        <v>1436.52</v>
      </c>
      <c r="F670" s="82">
        <v>1489.4398822930912</v>
      </c>
    </row>
    <row r="671" spans="1:6" ht="15.75">
      <c r="A671" s="53"/>
      <c r="B671" s="54" t="s">
        <v>33</v>
      </c>
      <c r="C671" s="55"/>
      <c r="D671" s="81">
        <v>4848.37589317994</v>
      </c>
      <c r="E671" s="81">
        <v>7472.27</v>
      </c>
      <c r="F671" s="82">
        <v>7747.550982908006</v>
      </c>
    </row>
    <row r="672" spans="1:6" ht="18.75">
      <c r="A672" s="53" t="s">
        <v>34</v>
      </c>
      <c r="B672" s="54" t="s">
        <v>71</v>
      </c>
      <c r="C672" s="55" t="s">
        <v>6</v>
      </c>
      <c r="D672" s="81">
        <v>11825.49</v>
      </c>
      <c r="E672" s="81">
        <v>16608.25</v>
      </c>
      <c r="F672" s="82">
        <v>16524.712956722404</v>
      </c>
    </row>
    <row r="673" spans="1:6" ht="31.5">
      <c r="A673" s="53" t="s">
        <v>35</v>
      </c>
      <c r="B673" s="54" t="s">
        <v>72</v>
      </c>
      <c r="C673" s="55" t="s">
        <v>6</v>
      </c>
      <c r="D673" s="81">
        <v>0</v>
      </c>
      <c r="E673" s="81">
        <v>-5178.05</v>
      </c>
      <c r="F673" s="82">
        <v>-2057.7077868200577</v>
      </c>
    </row>
    <row r="674" spans="1:6" ht="31.5">
      <c r="A674" s="53" t="s">
        <v>36</v>
      </c>
      <c r="B674" s="54" t="s">
        <v>77</v>
      </c>
      <c r="C674" s="55" t="s">
        <v>6</v>
      </c>
      <c r="D674" s="81"/>
      <c r="E674" s="81"/>
      <c r="F674" s="82"/>
    </row>
    <row r="675" spans="1:6" ht="15.75">
      <c r="A675" s="53" t="s">
        <v>37</v>
      </c>
      <c r="B675" s="54" t="s">
        <v>38</v>
      </c>
      <c r="C675" s="55"/>
      <c r="D675" s="81"/>
      <c r="E675" s="81"/>
      <c r="F675" s="82"/>
    </row>
    <row r="676" spans="1:6" ht="15.75">
      <c r="A676" s="53"/>
      <c r="B676" s="62" t="s">
        <v>39</v>
      </c>
      <c r="C676" s="55"/>
      <c r="D676" s="81"/>
      <c r="E676" s="81"/>
      <c r="F676" s="82"/>
    </row>
    <row r="677" spans="1:6" ht="18.75">
      <c r="A677" s="53"/>
      <c r="B677" s="54" t="s">
        <v>73</v>
      </c>
      <c r="C677" s="55" t="s">
        <v>40</v>
      </c>
      <c r="D677" s="81">
        <v>990.76</v>
      </c>
      <c r="E677" s="81">
        <v>1209.5</v>
      </c>
      <c r="F677" s="82">
        <v>1209.503</v>
      </c>
    </row>
    <row r="678" spans="1:6" ht="18.75">
      <c r="A678" s="53"/>
      <c r="B678" s="54" t="s">
        <v>74</v>
      </c>
      <c r="C678" s="55" t="s">
        <v>41</v>
      </c>
      <c r="D678" s="81">
        <v>30.384216049477104</v>
      </c>
      <c r="E678" s="81">
        <v>27.152137246796197</v>
      </c>
      <c r="F678" s="82">
        <v>30.31499078208028</v>
      </c>
    </row>
    <row r="679" spans="1:6" ht="15.75">
      <c r="A679" s="53" t="s">
        <v>42</v>
      </c>
      <c r="B679" s="54" t="s">
        <v>43</v>
      </c>
      <c r="C679" s="55"/>
      <c r="D679" s="81"/>
      <c r="E679" s="81"/>
      <c r="F679" s="82"/>
    </row>
    <row r="680" spans="1:6" ht="15.75">
      <c r="A680" s="53" t="s">
        <v>44</v>
      </c>
      <c r="B680" s="54" t="s">
        <v>45</v>
      </c>
      <c r="C680" s="55" t="s">
        <v>46</v>
      </c>
      <c r="D680" s="81">
        <v>13.96</v>
      </c>
      <c r="E680" s="81">
        <v>26.78</v>
      </c>
      <c r="F680" s="82">
        <v>25.08</v>
      </c>
    </row>
    <row r="681" spans="1:6" ht="34.5" customHeight="1">
      <c r="A681" s="53" t="s">
        <v>47</v>
      </c>
      <c r="B681" s="54" t="s">
        <v>48</v>
      </c>
      <c r="C681" s="55" t="s">
        <v>75</v>
      </c>
      <c r="D681" s="81">
        <v>45.17132282712512</v>
      </c>
      <c r="E681" s="81">
        <v>26.250373412994772</v>
      </c>
      <c r="F681" s="82">
        <v>29.062306087104716</v>
      </c>
    </row>
    <row r="682" spans="1:6" ht="15.75">
      <c r="A682" s="53" t="s">
        <v>49</v>
      </c>
      <c r="B682" s="54" t="s">
        <v>50</v>
      </c>
      <c r="C682" s="55"/>
      <c r="D682" s="183"/>
      <c r="E682" s="81"/>
      <c r="F682" s="82"/>
    </row>
    <row r="683" spans="1:6" ht="15.75">
      <c r="A683" s="53"/>
      <c r="B683" s="62" t="s">
        <v>39</v>
      </c>
      <c r="C683" s="55"/>
      <c r="D683" s="81"/>
      <c r="E683" s="81"/>
      <c r="F683" s="82"/>
    </row>
    <row r="684" spans="1:6" ht="15.75">
      <c r="A684" s="53"/>
      <c r="B684" s="54" t="s">
        <v>51</v>
      </c>
      <c r="C684" s="55" t="s">
        <v>6</v>
      </c>
      <c r="D684" s="81">
        <v>1000</v>
      </c>
      <c r="E684" s="81">
        <v>1000</v>
      </c>
      <c r="F684" s="82">
        <v>1000</v>
      </c>
    </row>
    <row r="685" spans="1:6" ht="16.5" thickBot="1">
      <c r="A685" s="64"/>
      <c r="B685" s="65" t="s">
        <v>52</v>
      </c>
      <c r="C685" s="66" t="s">
        <v>6</v>
      </c>
      <c r="D685" s="83"/>
      <c r="E685" s="83"/>
      <c r="F685" s="84"/>
    </row>
    <row r="686" spans="1:6" ht="21" thickBot="1">
      <c r="A686" s="447" t="s">
        <v>177</v>
      </c>
      <c r="B686" s="448"/>
      <c r="C686" s="448"/>
      <c r="D686" s="448"/>
      <c r="E686" s="448"/>
      <c r="F686" s="449"/>
    </row>
    <row r="687" spans="1:6" ht="35.25" thickBot="1">
      <c r="A687" s="67" t="s">
        <v>53</v>
      </c>
      <c r="B687" s="68" t="s">
        <v>0</v>
      </c>
      <c r="C687" s="68" t="s">
        <v>1</v>
      </c>
      <c r="D687" s="68" t="s">
        <v>56</v>
      </c>
      <c r="E687" s="68" t="s">
        <v>55</v>
      </c>
      <c r="F687" s="69" t="s">
        <v>54</v>
      </c>
    </row>
    <row r="688" spans="1:6" ht="16.5" thickBot="1">
      <c r="A688" s="67"/>
      <c r="B688" s="68"/>
      <c r="C688" s="68"/>
      <c r="D688" s="16">
        <v>2015</v>
      </c>
      <c r="E688" s="16">
        <v>2016</v>
      </c>
      <c r="F688" s="17">
        <v>2017</v>
      </c>
    </row>
    <row r="689" spans="1:6" ht="15.75">
      <c r="A689" s="48" t="s">
        <v>2</v>
      </c>
      <c r="B689" s="49" t="s">
        <v>3</v>
      </c>
      <c r="C689" s="50"/>
      <c r="D689" s="85"/>
      <c r="E689" s="85"/>
      <c r="F689" s="86"/>
    </row>
    <row r="690" spans="1:6" ht="15.75">
      <c r="A690" s="53" t="s">
        <v>4</v>
      </c>
      <c r="B690" s="54" t="s">
        <v>5</v>
      </c>
      <c r="C690" s="55" t="s">
        <v>6</v>
      </c>
      <c r="D690" s="105">
        <v>19320724</v>
      </c>
      <c r="E690" s="105">
        <v>21186779</v>
      </c>
      <c r="F690" s="106">
        <v>21186779</v>
      </c>
    </row>
    <row r="691" spans="1:6" ht="15.75">
      <c r="A691" s="53" t="s">
        <v>7</v>
      </c>
      <c r="B691" s="54" t="s">
        <v>8</v>
      </c>
      <c r="C691" s="55" t="s">
        <v>6</v>
      </c>
      <c r="D691" s="105">
        <v>-125009</v>
      </c>
      <c r="E691" s="105">
        <v>-577015</v>
      </c>
      <c r="F691" s="106">
        <v>-577015</v>
      </c>
    </row>
    <row r="692" spans="1:6" ht="15.75">
      <c r="A692" s="53" t="s">
        <v>9</v>
      </c>
      <c r="B692" s="54" t="s">
        <v>10</v>
      </c>
      <c r="C692" s="55" t="s">
        <v>6</v>
      </c>
      <c r="D692" s="105">
        <v>489095</v>
      </c>
      <c r="E692" s="105">
        <v>30582</v>
      </c>
      <c r="F692" s="106">
        <v>30582</v>
      </c>
    </row>
    <row r="693" spans="1:6" ht="15.75">
      <c r="A693" s="53" t="s">
        <v>11</v>
      </c>
      <c r="B693" s="54" t="s">
        <v>12</v>
      </c>
      <c r="C693" s="55" t="s">
        <v>6</v>
      </c>
      <c r="D693" s="105">
        <v>154125</v>
      </c>
      <c r="E693" s="105">
        <v>-283437</v>
      </c>
      <c r="F693" s="106">
        <v>-283437</v>
      </c>
    </row>
    <row r="694" spans="1:6" ht="15.75">
      <c r="A694" s="53" t="s">
        <v>13</v>
      </c>
      <c r="B694" s="54" t="s">
        <v>14</v>
      </c>
      <c r="C694" s="55"/>
      <c r="D694" s="105"/>
      <c r="E694" s="105"/>
      <c r="F694" s="106"/>
    </row>
    <row r="695" spans="1:6" ht="47.25">
      <c r="A695" s="53" t="s">
        <v>15</v>
      </c>
      <c r="B695" s="54" t="s">
        <v>67</v>
      </c>
      <c r="C695" s="55" t="s">
        <v>16</v>
      </c>
      <c r="D695" s="105">
        <v>-0.6470202669423776</v>
      </c>
      <c r="E695" s="105"/>
      <c r="F695" s="106"/>
    </row>
    <row r="696" spans="1:6" ht="31.5">
      <c r="A696" s="53" t="s">
        <v>17</v>
      </c>
      <c r="B696" s="54" t="s">
        <v>66</v>
      </c>
      <c r="C696" s="55"/>
      <c r="D696" s="81"/>
      <c r="E696" s="81"/>
      <c r="F696" s="82"/>
    </row>
    <row r="697" spans="1:6" ht="18.75">
      <c r="A697" s="53" t="s">
        <v>18</v>
      </c>
      <c r="B697" s="54" t="s">
        <v>58</v>
      </c>
      <c r="C697" s="55" t="s">
        <v>19</v>
      </c>
      <c r="D697" s="81"/>
      <c r="E697" s="81"/>
      <c r="F697" s="82"/>
    </row>
    <row r="698" spans="1:6" ht="18.75">
      <c r="A698" s="53" t="s">
        <v>20</v>
      </c>
      <c r="B698" s="54" t="s">
        <v>59</v>
      </c>
      <c r="C698" s="55" t="s">
        <v>21</v>
      </c>
      <c r="D698" s="81"/>
      <c r="E698" s="81"/>
      <c r="F698" s="82"/>
    </row>
    <row r="699" spans="1:6" ht="18.75">
      <c r="A699" s="58" t="s">
        <v>22</v>
      </c>
      <c r="B699" s="59" t="s">
        <v>60</v>
      </c>
      <c r="C699" s="60" t="s">
        <v>19</v>
      </c>
      <c r="D699" s="87">
        <v>2.9047</v>
      </c>
      <c r="E699" s="87">
        <v>3.503</v>
      </c>
      <c r="F699" s="88">
        <v>2.6403603556173634</v>
      </c>
    </row>
    <row r="700" spans="1:6" ht="31.5">
      <c r="A700" s="53" t="s">
        <v>222</v>
      </c>
      <c r="B700" s="54" t="s">
        <v>221</v>
      </c>
      <c r="C700" s="92" t="s">
        <v>62</v>
      </c>
      <c r="D700" s="89">
        <v>17812</v>
      </c>
      <c r="E700" s="89">
        <v>18712.000000000004</v>
      </c>
      <c r="F700" s="90">
        <v>19018</v>
      </c>
    </row>
    <row r="701" spans="1:6" ht="18.75">
      <c r="A701" s="53" t="s">
        <v>24</v>
      </c>
      <c r="B701" s="54" t="s">
        <v>64</v>
      </c>
      <c r="C701" s="55" t="s">
        <v>23</v>
      </c>
      <c r="D701" s="81"/>
      <c r="E701" s="81"/>
      <c r="F701" s="82"/>
    </row>
    <row r="702" spans="1:6" ht="34.5">
      <c r="A702" s="53" t="s">
        <v>25</v>
      </c>
      <c r="B702" s="54" t="s">
        <v>65</v>
      </c>
      <c r="C702" s="55" t="s">
        <v>16</v>
      </c>
      <c r="D702" s="181">
        <v>0.0185144368525457</v>
      </c>
      <c r="E702" s="181">
        <v>0.0242</v>
      </c>
      <c r="F702" s="182">
        <v>0.018</v>
      </c>
    </row>
    <row r="703" spans="1:6" ht="18.75">
      <c r="A703" s="53" t="s">
        <v>26</v>
      </c>
      <c r="B703" s="54" t="s">
        <v>68</v>
      </c>
      <c r="C703" s="55"/>
      <c r="D703" s="81"/>
      <c r="E703" s="81"/>
      <c r="F703" s="82"/>
    </row>
    <row r="704" spans="1:6" ht="34.5">
      <c r="A704" s="53" t="s">
        <v>27</v>
      </c>
      <c r="B704" s="54" t="s">
        <v>69</v>
      </c>
      <c r="C704" s="55" t="s">
        <v>21</v>
      </c>
      <c r="D704" s="81"/>
      <c r="E704" s="81"/>
      <c r="F704" s="82"/>
    </row>
    <row r="705" spans="1:6" ht="15.75">
      <c r="A705" s="53" t="s">
        <v>28</v>
      </c>
      <c r="B705" s="54" t="s">
        <v>29</v>
      </c>
      <c r="C705" s="55" t="s">
        <v>6</v>
      </c>
      <c r="D705" s="81">
        <v>38330.594909741245</v>
      </c>
      <c r="E705" s="81">
        <v>44388.183731935096</v>
      </c>
      <c r="F705" s="82">
        <v>50414.876343505806</v>
      </c>
    </row>
    <row r="706" spans="1:6" ht="50.25">
      <c r="A706" s="53" t="s">
        <v>30</v>
      </c>
      <c r="B706" s="54" t="s">
        <v>78</v>
      </c>
      <c r="C706" s="55" t="s">
        <v>6</v>
      </c>
      <c r="D706" s="81">
        <v>15233.92100695563</v>
      </c>
      <c r="E706" s="81">
        <v>13006.791019604301</v>
      </c>
      <c r="F706" s="82">
        <v>13742.948809732652</v>
      </c>
    </row>
    <row r="707" spans="1:6" ht="15.75">
      <c r="A707" s="53"/>
      <c r="B707" s="54" t="s">
        <v>70</v>
      </c>
      <c r="C707" s="55"/>
      <c r="D707" s="81"/>
      <c r="E707" s="81"/>
      <c r="F707" s="82"/>
    </row>
    <row r="708" spans="1:6" ht="15.75">
      <c r="A708" s="53"/>
      <c r="B708" s="54" t="s">
        <v>31</v>
      </c>
      <c r="C708" s="55"/>
      <c r="D708" s="81">
        <v>8375.124323919601</v>
      </c>
      <c r="E708" s="81">
        <v>5822.079246848833</v>
      </c>
      <c r="F708" s="82">
        <v>6151.599447298504</v>
      </c>
    </row>
    <row r="709" spans="1:6" ht="15.75">
      <c r="A709" s="53"/>
      <c r="B709" s="54" t="s">
        <v>32</v>
      </c>
      <c r="C709" s="55"/>
      <c r="D709" s="81">
        <v>0</v>
      </c>
      <c r="E709" s="81">
        <v>0</v>
      </c>
      <c r="F709" s="82">
        <v>0</v>
      </c>
    </row>
    <row r="710" spans="1:6" ht="15.75">
      <c r="A710" s="53"/>
      <c r="B710" s="54" t="s">
        <v>33</v>
      </c>
      <c r="C710" s="55"/>
      <c r="D710" s="81">
        <v>2615.72542544308</v>
      </c>
      <c r="E710" s="81">
        <v>3969.456047323478</v>
      </c>
      <c r="F710" s="82">
        <v>4194.117813929048</v>
      </c>
    </row>
    <row r="711" spans="1:6" ht="18.75">
      <c r="A711" s="53" t="s">
        <v>34</v>
      </c>
      <c r="B711" s="54" t="s">
        <v>71</v>
      </c>
      <c r="C711" s="55" t="s">
        <v>6</v>
      </c>
      <c r="D711" s="81">
        <v>23096.673902785617</v>
      </c>
      <c r="E711" s="81">
        <v>26178.63271233079</v>
      </c>
      <c r="F711" s="82">
        <v>23911.343348809467</v>
      </c>
    </row>
    <row r="712" spans="1:6" ht="31.5">
      <c r="A712" s="53" t="s">
        <v>35</v>
      </c>
      <c r="B712" s="54" t="s">
        <v>72</v>
      </c>
      <c r="C712" s="55" t="s">
        <v>6</v>
      </c>
      <c r="D712" s="81">
        <v>0</v>
      </c>
      <c r="E712" s="81">
        <v>5202.76</v>
      </c>
      <c r="F712" s="82">
        <v>12760.584184963684</v>
      </c>
    </row>
    <row r="713" spans="1:6" ht="31.5">
      <c r="A713" s="53" t="s">
        <v>36</v>
      </c>
      <c r="B713" s="54" t="s">
        <v>77</v>
      </c>
      <c r="C713" s="55" t="s">
        <v>6</v>
      </c>
      <c r="D713" s="81"/>
      <c r="E713" s="81"/>
      <c r="F713" s="82"/>
    </row>
    <row r="714" spans="1:6" ht="15.75">
      <c r="A714" s="53" t="s">
        <v>37</v>
      </c>
      <c r="B714" s="54" t="s">
        <v>38</v>
      </c>
      <c r="C714" s="55"/>
      <c r="D714" s="81"/>
      <c r="E714" s="81"/>
      <c r="F714" s="82"/>
    </row>
    <row r="715" spans="1:6" ht="15.75">
      <c r="A715" s="53"/>
      <c r="B715" s="62" t="s">
        <v>39</v>
      </c>
      <c r="C715" s="55"/>
      <c r="D715" s="81"/>
      <c r="E715" s="81"/>
      <c r="F715" s="82"/>
    </row>
    <row r="716" spans="1:6" ht="18.75">
      <c r="A716" s="53"/>
      <c r="B716" s="54" t="s">
        <v>73</v>
      </c>
      <c r="C716" s="55" t="s">
        <v>40</v>
      </c>
      <c r="D716" s="81">
        <v>445.552</v>
      </c>
      <c r="E716" s="81">
        <v>445.55</v>
      </c>
      <c r="F716" s="82">
        <v>445.55</v>
      </c>
    </row>
    <row r="717" spans="1:6" ht="18.75">
      <c r="A717" s="53"/>
      <c r="B717" s="54" t="s">
        <v>74</v>
      </c>
      <c r="C717" s="55" t="s">
        <v>41</v>
      </c>
      <c r="D717" s="81">
        <v>86.02945314966883</v>
      </c>
      <c r="E717" s="81">
        <v>99.62559472996318</v>
      </c>
      <c r="F717" s="82">
        <v>113.15200615757111</v>
      </c>
    </row>
    <row r="718" spans="1:6" ht="15.75">
      <c r="A718" s="53" t="s">
        <v>42</v>
      </c>
      <c r="B718" s="54" t="s">
        <v>43</v>
      </c>
      <c r="C718" s="55"/>
      <c r="D718" s="81"/>
      <c r="E718" s="81"/>
      <c r="F718" s="82"/>
    </row>
    <row r="719" spans="1:6" ht="15.75">
      <c r="A719" s="53" t="s">
        <v>44</v>
      </c>
      <c r="B719" s="54" t="s">
        <v>45</v>
      </c>
      <c r="C719" s="55" t="s">
        <v>46</v>
      </c>
      <c r="D719" s="81">
        <v>14.97</v>
      </c>
      <c r="E719" s="81">
        <v>18.400000000000002</v>
      </c>
      <c r="F719" s="82">
        <v>18.89142743617761</v>
      </c>
    </row>
    <row r="720" spans="1:6" ht="31.5">
      <c r="A720" s="53" t="s">
        <v>47</v>
      </c>
      <c r="B720" s="54" t="s">
        <v>48</v>
      </c>
      <c r="C720" s="55" t="s">
        <v>75</v>
      </c>
      <c r="D720" s="81">
        <v>46.62171189</v>
      </c>
      <c r="E720" s="81">
        <v>26.368112531018262</v>
      </c>
      <c r="F720" s="82">
        <v>27.135762451341726</v>
      </c>
    </row>
    <row r="721" spans="1:6" ht="15.75">
      <c r="A721" s="53" t="s">
        <v>49</v>
      </c>
      <c r="B721" s="54" t="s">
        <v>50</v>
      </c>
      <c r="C721" s="55"/>
      <c r="D721" s="81"/>
      <c r="E721" s="81"/>
      <c r="F721" s="82"/>
    </row>
    <row r="722" spans="1:6" ht="15.75">
      <c r="A722" s="53"/>
      <c r="B722" s="62" t="s">
        <v>39</v>
      </c>
      <c r="C722" s="55"/>
      <c r="D722" s="81"/>
      <c r="E722" s="81"/>
      <c r="F722" s="82"/>
    </row>
    <row r="723" spans="1:6" ht="15.75">
      <c r="A723" s="53"/>
      <c r="B723" s="54" t="s">
        <v>51</v>
      </c>
      <c r="C723" s="55" t="s">
        <v>6</v>
      </c>
      <c r="D723" s="81">
        <v>1000</v>
      </c>
      <c r="E723" s="81">
        <v>1000</v>
      </c>
      <c r="F723" s="82">
        <v>1000</v>
      </c>
    </row>
    <row r="724" spans="1:6" ht="16.5" thickBot="1">
      <c r="A724" s="64"/>
      <c r="B724" s="65" t="s">
        <v>52</v>
      </c>
      <c r="C724" s="66" t="s">
        <v>6</v>
      </c>
      <c r="D724" s="83"/>
      <c r="E724" s="83"/>
      <c r="F724" s="84"/>
    </row>
    <row r="725" spans="1:6" ht="21" thickBot="1">
      <c r="A725" s="447" t="s">
        <v>178</v>
      </c>
      <c r="B725" s="448"/>
      <c r="C725" s="448"/>
      <c r="D725" s="448"/>
      <c r="E725" s="448"/>
      <c r="F725" s="449"/>
    </row>
    <row r="726" spans="1:6" ht="35.25" thickBot="1">
      <c r="A726" s="67" t="s">
        <v>53</v>
      </c>
      <c r="B726" s="68" t="s">
        <v>0</v>
      </c>
      <c r="C726" s="68" t="s">
        <v>1</v>
      </c>
      <c r="D726" s="68" t="s">
        <v>56</v>
      </c>
      <c r="E726" s="68" t="s">
        <v>55</v>
      </c>
      <c r="F726" s="69" t="s">
        <v>54</v>
      </c>
    </row>
    <row r="727" spans="1:6" ht="16.5" thickBot="1">
      <c r="A727" s="67"/>
      <c r="B727" s="68"/>
      <c r="C727" s="68"/>
      <c r="D727" s="16">
        <v>2015</v>
      </c>
      <c r="E727" s="16">
        <v>2016</v>
      </c>
      <c r="F727" s="17">
        <v>2017</v>
      </c>
    </row>
    <row r="728" spans="1:6" ht="15.75">
      <c r="A728" s="48" t="s">
        <v>2</v>
      </c>
      <c r="B728" s="49" t="s">
        <v>3</v>
      </c>
      <c r="C728" s="50"/>
      <c r="D728" s="85"/>
      <c r="E728" s="85"/>
      <c r="F728" s="86"/>
    </row>
    <row r="729" spans="1:6" ht="15.75">
      <c r="A729" s="53" t="s">
        <v>4</v>
      </c>
      <c r="B729" s="54" t="s">
        <v>5</v>
      </c>
      <c r="C729" s="55" t="s">
        <v>6</v>
      </c>
      <c r="D729" s="105">
        <v>19320724</v>
      </c>
      <c r="E729" s="105">
        <v>21186779</v>
      </c>
      <c r="F729" s="106">
        <v>21186779</v>
      </c>
    </row>
    <row r="730" spans="1:6" ht="15.75">
      <c r="A730" s="53" t="s">
        <v>7</v>
      </c>
      <c r="B730" s="54" t="s">
        <v>8</v>
      </c>
      <c r="C730" s="55" t="s">
        <v>6</v>
      </c>
      <c r="D730" s="105">
        <v>-125009</v>
      </c>
      <c r="E730" s="105">
        <v>-577015</v>
      </c>
      <c r="F730" s="106">
        <v>-577015</v>
      </c>
    </row>
    <row r="731" spans="1:6" ht="15.75">
      <c r="A731" s="53" t="s">
        <v>9</v>
      </c>
      <c r="B731" s="54" t="s">
        <v>10</v>
      </c>
      <c r="C731" s="55" t="s">
        <v>6</v>
      </c>
      <c r="D731" s="105">
        <v>489095</v>
      </c>
      <c r="E731" s="105">
        <v>30582</v>
      </c>
      <c r="F731" s="106">
        <v>30582</v>
      </c>
    </row>
    <row r="732" spans="1:6" ht="15.75">
      <c r="A732" s="53" t="s">
        <v>11</v>
      </c>
      <c r="B732" s="54" t="s">
        <v>12</v>
      </c>
      <c r="C732" s="55" t="s">
        <v>6</v>
      </c>
      <c r="D732" s="105">
        <v>154125</v>
      </c>
      <c r="E732" s="105">
        <v>-283437</v>
      </c>
      <c r="F732" s="106">
        <v>-283437</v>
      </c>
    </row>
    <row r="733" spans="1:6" ht="15.75">
      <c r="A733" s="53" t="s">
        <v>13</v>
      </c>
      <c r="B733" s="54" t="s">
        <v>14</v>
      </c>
      <c r="C733" s="55"/>
      <c r="D733" s="105"/>
      <c r="E733" s="105"/>
      <c r="F733" s="106"/>
    </row>
    <row r="734" spans="1:6" ht="47.25">
      <c r="A734" s="53" t="s">
        <v>15</v>
      </c>
      <c r="B734" s="54" t="s">
        <v>67</v>
      </c>
      <c r="C734" s="55" t="s">
        <v>16</v>
      </c>
      <c r="D734" s="105">
        <v>-0.6470202669423776</v>
      </c>
      <c r="E734" s="105"/>
      <c r="F734" s="106"/>
    </row>
    <row r="735" spans="1:6" ht="31.5">
      <c r="A735" s="53" t="s">
        <v>17</v>
      </c>
      <c r="B735" s="54" t="s">
        <v>66</v>
      </c>
      <c r="C735" s="55"/>
      <c r="D735" s="81"/>
      <c r="E735" s="81"/>
      <c r="F735" s="82"/>
    </row>
    <row r="736" spans="1:6" ht="18.75">
      <c r="A736" s="53" t="s">
        <v>18</v>
      </c>
      <c r="B736" s="54" t="s">
        <v>58</v>
      </c>
      <c r="C736" s="55" t="s">
        <v>19</v>
      </c>
      <c r="D736" s="81"/>
      <c r="E736" s="81"/>
      <c r="F736" s="82"/>
    </row>
    <row r="737" spans="1:6" ht="18.75">
      <c r="A737" s="53" t="s">
        <v>20</v>
      </c>
      <c r="B737" s="54" t="s">
        <v>59</v>
      </c>
      <c r="C737" s="55" t="s">
        <v>21</v>
      </c>
      <c r="D737" s="81"/>
      <c r="E737" s="81"/>
      <c r="F737" s="82"/>
    </row>
    <row r="738" spans="1:6" ht="18.75">
      <c r="A738" s="58" t="s">
        <v>22</v>
      </c>
      <c r="B738" s="59" t="s">
        <v>60</v>
      </c>
      <c r="C738" s="60" t="s">
        <v>19</v>
      </c>
      <c r="D738" s="87">
        <v>0</v>
      </c>
      <c r="E738" s="87">
        <v>3.751</v>
      </c>
      <c r="F738" s="88">
        <v>0.15777967859738906</v>
      </c>
    </row>
    <row r="739" spans="1:6" ht="34.5">
      <c r="A739" s="53" t="s">
        <v>61</v>
      </c>
      <c r="B739" s="54" t="s">
        <v>63</v>
      </c>
      <c r="C739" s="55" t="s">
        <v>62</v>
      </c>
      <c r="D739" s="89">
        <v>0</v>
      </c>
      <c r="E739" s="89">
        <v>19652</v>
      </c>
      <c r="F739" s="90">
        <v>1115.999999999998</v>
      </c>
    </row>
    <row r="740" spans="1:6" ht="18.75">
      <c r="A740" s="53" t="s">
        <v>24</v>
      </c>
      <c r="B740" s="54" t="s">
        <v>64</v>
      </c>
      <c r="C740" s="55" t="s">
        <v>23</v>
      </c>
      <c r="D740" s="81"/>
      <c r="E740" s="81"/>
      <c r="F740" s="82"/>
    </row>
    <row r="741" spans="1:6" ht="34.5">
      <c r="A741" s="53" t="s">
        <v>25</v>
      </c>
      <c r="B741" s="54" t="s">
        <v>65</v>
      </c>
      <c r="C741" s="55" t="s">
        <v>16</v>
      </c>
      <c r="D741" s="181">
        <v>0</v>
      </c>
      <c r="E741" s="181">
        <v>0.0242</v>
      </c>
      <c r="F741" s="182">
        <v>0.018</v>
      </c>
    </row>
    <row r="742" spans="1:6" ht="18.75">
      <c r="A742" s="53" t="s">
        <v>26</v>
      </c>
      <c r="B742" s="54" t="s">
        <v>68</v>
      </c>
      <c r="C742" s="55"/>
      <c r="D742" s="81"/>
      <c r="E742" s="81"/>
      <c r="F742" s="82"/>
    </row>
    <row r="743" spans="1:6" ht="34.5">
      <c r="A743" s="53" t="s">
        <v>27</v>
      </c>
      <c r="B743" s="54" t="s">
        <v>69</v>
      </c>
      <c r="C743" s="55" t="s">
        <v>21</v>
      </c>
      <c r="D743" s="81"/>
      <c r="E743" s="81"/>
      <c r="F743" s="82"/>
    </row>
    <row r="744" spans="1:6" ht="15.75">
      <c r="A744" s="53" t="s">
        <v>28</v>
      </c>
      <c r="B744" s="54" t="s">
        <v>29</v>
      </c>
      <c r="C744" s="55" t="s">
        <v>6</v>
      </c>
      <c r="D744" s="81">
        <v>0</v>
      </c>
      <c r="E744" s="81">
        <v>3027.174078889354</v>
      </c>
      <c r="F744" s="82">
        <v>2958.407929296054</v>
      </c>
    </row>
    <row r="745" spans="1:6" ht="50.25">
      <c r="A745" s="53" t="s">
        <v>30</v>
      </c>
      <c r="B745" s="54" t="s">
        <v>78</v>
      </c>
      <c r="C745" s="55" t="s">
        <v>6</v>
      </c>
      <c r="D745" s="81">
        <v>0</v>
      </c>
      <c r="E745" s="81">
        <v>1172.9612011394925</v>
      </c>
      <c r="F745" s="82">
        <v>806.4534058082662</v>
      </c>
    </row>
    <row r="746" spans="1:6" ht="15.75">
      <c r="A746" s="53"/>
      <c r="B746" s="54" t="s">
        <v>70</v>
      </c>
      <c r="C746" s="55"/>
      <c r="D746" s="81"/>
      <c r="E746" s="81"/>
      <c r="F746" s="82"/>
    </row>
    <row r="747" spans="1:6" ht="15.75">
      <c r="A747" s="53"/>
      <c r="B747" s="54" t="s">
        <v>31</v>
      </c>
      <c r="C747" s="55"/>
      <c r="D747" s="81">
        <v>0</v>
      </c>
      <c r="E747" s="81">
        <v>525.0390397001147</v>
      </c>
      <c r="F747" s="82">
        <v>360.9835410235101</v>
      </c>
    </row>
    <row r="748" spans="1:6" ht="15.75">
      <c r="A748" s="53"/>
      <c r="B748" s="54" t="s">
        <v>32</v>
      </c>
      <c r="C748" s="55"/>
      <c r="D748" s="81">
        <v>0</v>
      </c>
      <c r="E748" s="81">
        <v>0</v>
      </c>
      <c r="F748" s="82">
        <v>0</v>
      </c>
    </row>
    <row r="749" spans="1:6" ht="15.75">
      <c r="A749" s="53"/>
      <c r="B749" s="54" t="s">
        <v>33</v>
      </c>
      <c r="C749" s="55"/>
      <c r="D749" s="81">
        <v>0</v>
      </c>
      <c r="E749" s="81">
        <v>357.968227991151</v>
      </c>
      <c r="F749" s="82">
        <v>246.1160732119469</v>
      </c>
    </row>
    <row r="750" spans="1:6" ht="18.75">
      <c r="A750" s="53" t="s">
        <v>34</v>
      </c>
      <c r="B750" s="54" t="s">
        <v>71</v>
      </c>
      <c r="C750" s="55" t="s">
        <v>6</v>
      </c>
      <c r="D750" s="81">
        <v>0</v>
      </c>
      <c r="E750" s="81">
        <v>1854.212877749862</v>
      </c>
      <c r="F750" s="82">
        <v>1403.1475011710647</v>
      </c>
    </row>
    <row r="751" spans="1:6" ht="31.5">
      <c r="A751" s="53" t="s">
        <v>35</v>
      </c>
      <c r="B751" s="54" t="s">
        <v>72</v>
      </c>
      <c r="C751" s="55" t="s">
        <v>6</v>
      </c>
      <c r="D751" s="81">
        <v>0</v>
      </c>
      <c r="E751" s="81">
        <v>0</v>
      </c>
      <c r="F751" s="82">
        <v>748.8070223167232</v>
      </c>
    </row>
    <row r="752" spans="1:6" ht="31.5">
      <c r="A752" s="53" t="s">
        <v>36</v>
      </c>
      <c r="B752" s="54" t="s">
        <v>77</v>
      </c>
      <c r="C752" s="55" t="s">
        <v>6</v>
      </c>
      <c r="D752" s="81"/>
      <c r="E752" s="81"/>
      <c r="F752" s="82"/>
    </row>
    <row r="753" spans="1:6" ht="15.75">
      <c r="A753" s="53" t="s">
        <v>37</v>
      </c>
      <c r="B753" s="54" t="s">
        <v>38</v>
      </c>
      <c r="C753" s="55"/>
      <c r="D753" s="81"/>
      <c r="E753" s="81"/>
      <c r="F753" s="82"/>
    </row>
    <row r="754" spans="1:6" ht="15.75">
      <c r="A754" s="53"/>
      <c r="B754" s="62" t="s">
        <v>39</v>
      </c>
      <c r="C754" s="55"/>
      <c r="D754" s="81"/>
      <c r="E754" s="81"/>
      <c r="F754" s="82"/>
    </row>
    <row r="755" spans="1:6" ht="18.75">
      <c r="A755" s="53"/>
      <c r="B755" s="54" t="s">
        <v>73</v>
      </c>
      <c r="C755" s="55" t="s">
        <v>40</v>
      </c>
      <c r="D755" s="81">
        <v>0</v>
      </c>
      <c r="E755" s="81">
        <v>40.18</v>
      </c>
      <c r="F755" s="82">
        <v>472.5255000000001</v>
      </c>
    </row>
    <row r="756" spans="1:6" ht="18.75">
      <c r="A756" s="53"/>
      <c r="B756" s="54" t="s">
        <v>74</v>
      </c>
      <c r="C756" s="55" t="s">
        <v>41</v>
      </c>
      <c r="D756" s="81">
        <v>0</v>
      </c>
      <c r="E756" s="81">
        <f>E744/E755</f>
        <v>75.34032052984952</v>
      </c>
      <c r="F756" s="82">
        <f>F744/F755</f>
        <v>6.260842915982425</v>
      </c>
    </row>
    <row r="757" spans="1:6" ht="15.75">
      <c r="A757" s="53" t="s">
        <v>42</v>
      </c>
      <c r="B757" s="54" t="s">
        <v>43</v>
      </c>
      <c r="C757" s="55"/>
      <c r="D757" s="81"/>
      <c r="E757" s="81"/>
      <c r="F757" s="82"/>
    </row>
    <row r="758" spans="1:6" ht="15.75">
      <c r="A758" s="53" t="s">
        <v>44</v>
      </c>
      <c r="B758" s="54" t="s">
        <v>45</v>
      </c>
      <c r="C758" s="55" t="s">
        <v>46</v>
      </c>
      <c r="D758" s="81">
        <v>0</v>
      </c>
      <c r="E758" s="81">
        <f>20-E404</f>
        <v>20</v>
      </c>
      <c r="F758" s="82">
        <v>1.1085725638223876</v>
      </c>
    </row>
    <row r="759" spans="1:6" ht="31.5">
      <c r="A759" s="53" t="s">
        <v>47</v>
      </c>
      <c r="B759" s="54" t="s">
        <v>48</v>
      </c>
      <c r="C759" s="55" t="s">
        <v>75</v>
      </c>
      <c r="D759" s="81">
        <v>0</v>
      </c>
      <c r="E759" s="81">
        <f>E747/12/E758</f>
        <v>2.1876626654171445</v>
      </c>
      <c r="F759" s="82">
        <f>F747/12/F758</f>
        <v>27.135762451341726</v>
      </c>
    </row>
    <row r="760" spans="1:6" ht="15.75">
      <c r="A760" s="53" t="s">
        <v>49</v>
      </c>
      <c r="B760" s="54" t="s">
        <v>50</v>
      </c>
      <c r="C760" s="55"/>
      <c r="D760" s="81"/>
      <c r="E760" s="81"/>
      <c r="F760" s="82"/>
    </row>
    <row r="761" spans="1:6" ht="15.75">
      <c r="A761" s="53"/>
      <c r="B761" s="62" t="s">
        <v>39</v>
      </c>
      <c r="C761" s="55"/>
      <c r="D761" s="81"/>
      <c r="E761" s="81"/>
      <c r="F761" s="82"/>
    </row>
    <row r="762" spans="1:6" ht="15.75">
      <c r="A762" s="53"/>
      <c r="B762" s="54" t="s">
        <v>51</v>
      </c>
      <c r="C762" s="55" t="s">
        <v>6</v>
      </c>
      <c r="D762" s="81">
        <v>1000</v>
      </c>
      <c r="E762" s="81">
        <v>1000</v>
      </c>
      <c r="F762" s="82">
        <v>1000</v>
      </c>
    </row>
    <row r="763" spans="1:6" ht="16.5" thickBot="1">
      <c r="A763" s="64"/>
      <c r="B763" s="65" t="s">
        <v>52</v>
      </c>
      <c r="C763" s="66" t="s">
        <v>6</v>
      </c>
      <c r="D763" s="83"/>
      <c r="E763" s="83"/>
      <c r="F763" s="84"/>
    </row>
    <row r="764" spans="1:6" ht="21" thickBot="1">
      <c r="A764" s="447" t="s">
        <v>337</v>
      </c>
      <c r="B764" s="448"/>
      <c r="C764" s="448"/>
      <c r="D764" s="448"/>
      <c r="E764" s="448"/>
      <c r="F764" s="449"/>
    </row>
    <row r="765" spans="1:6" ht="35.25" thickBot="1">
      <c r="A765" s="15" t="s">
        <v>53</v>
      </c>
      <c r="B765" s="16" t="s">
        <v>0</v>
      </c>
      <c r="C765" s="16" t="s">
        <v>1</v>
      </c>
      <c r="D765" s="16" t="s">
        <v>56</v>
      </c>
      <c r="E765" s="16" t="s">
        <v>55</v>
      </c>
      <c r="F765" s="17" t="s">
        <v>54</v>
      </c>
    </row>
    <row r="766" spans="1:6" ht="16.5" thickBot="1">
      <c r="A766" s="67"/>
      <c r="B766" s="68"/>
      <c r="C766" s="68"/>
      <c r="D766" s="16">
        <v>2015</v>
      </c>
      <c r="E766" s="16">
        <v>2016</v>
      </c>
      <c r="F766" s="17">
        <v>2017</v>
      </c>
    </row>
    <row r="767" spans="1:6" ht="32.25" thickBot="1">
      <c r="A767" s="371"/>
      <c r="B767" s="372" t="s">
        <v>335</v>
      </c>
      <c r="C767" s="372"/>
      <c r="D767" s="372"/>
      <c r="E767" s="44" t="s">
        <v>336</v>
      </c>
      <c r="F767" s="373" t="s">
        <v>340</v>
      </c>
    </row>
    <row r="768" spans="1:6" ht="15.75">
      <c r="A768" s="76" t="s">
        <v>2</v>
      </c>
      <c r="B768" s="77" t="s">
        <v>3</v>
      </c>
      <c r="C768" s="78"/>
      <c r="D768" s="163"/>
      <c r="E768" s="163"/>
      <c r="F768" s="164"/>
    </row>
    <row r="769" spans="1:6" ht="15.75">
      <c r="A769" s="53" t="s">
        <v>4</v>
      </c>
      <c r="B769" s="54" t="s">
        <v>5</v>
      </c>
      <c r="C769" s="55" t="s">
        <v>6</v>
      </c>
      <c r="D769" s="105">
        <v>19320724</v>
      </c>
      <c r="E769" s="105">
        <v>21186779</v>
      </c>
      <c r="F769" s="106">
        <v>21186779</v>
      </c>
    </row>
    <row r="770" spans="1:6" ht="15.75">
      <c r="A770" s="53" t="s">
        <v>7</v>
      </c>
      <c r="B770" s="54" t="s">
        <v>8</v>
      </c>
      <c r="C770" s="55" t="s">
        <v>6</v>
      </c>
      <c r="D770" s="105">
        <v>-125009</v>
      </c>
      <c r="E770" s="105">
        <v>-577015</v>
      </c>
      <c r="F770" s="106">
        <v>-577015</v>
      </c>
    </row>
    <row r="771" spans="1:6" ht="15.75">
      <c r="A771" s="53" t="s">
        <v>9</v>
      </c>
      <c r="B771" s="54" t="s">
        <v>10</v>
      </c>
      <c r="C771" s="55" t="s">
        <v>6</v>
      </c>
      <c r="D771" s="105">
        <v>489095</v>
      </c>
      <c r="E771" s="105">
        <v>30582</v>
      </c>
      <c r="F771" s="106">
        <v>30582</v>
      </c>
    </row>
    <row r="772" spans="1:6" ht="15.75">
      <c r="A772" s="53" t="s">
        <v>11</v>
      </c>
      <c r="B772" s="54" t="s">
        <v>12</v>
      </c>
      <c r="C772" s="55" t="s">
        <v>6</v>
      </c>
      <c r="D772" s="105">
        <v>154125</v>
      </c>
      <c r="E772" s="105">
        <v>-283437</v>
      </c>
      <c r="F772" s="106">
        <v>-283437</v>
      </c>
    </row>
    <row r="773" spans="1:6" ht="15.75">
      <c r="A773" s="53" t="s">
        <v>13</v>
      </c>
      <c r="B773" s="54" t="s">
        <v>14</v>
      </c>
      <c r="C773" s="55"/>
      <c r="D773" s="72"/>
      <c r="E773" s="72"/>
      <c r="F773" s="73"/>
    </row>
    <row r="774" spans="1:6" ht="47.25">
      <c r="A774" s="53" t="s">
        <v>15</v>
      </c>
      <c r="B774" s="54" t="s">
        <v>67</v>
      </c>
      <c r="C774" s="55" t="s">
        <v>16</v>
      </c>
      <c r="D774" s="72"/>
      <c r="E774" s="72"/>
      <c r="F774" s="73"/>
    </row>
    <row r="775" spans="1:6" ht="31.5">
      <c r="A775" s="53" t="s">
        <v>17</v>
      </c>
      <c r="B775" s="54" t="s">
        <v>66</v>
      </c>
      <c r="C775" s="55"/>
      <c r="D775" s="72"/>
      <c r="E775" s="72"/>
      <c r="F775" s="73"/>
    </row>
    <row r="776" spans="1:6" ht="18.75">
      <c r="A776" s="53" t="s">
        <v>18</v>
      </c>
      <c r="B776" s="54" t="s">
        <v>58</v>
      </c>
      <c r="C776" s="55" t="s">
        <v>19</v>
      </c>
      <c r="D776" s="72"/>
      <c r="E776" s="72"/>
      <c r="F776" s="73"/>
    </row>
    <row r="777" spans="1:6" ht="18.75">
      <c r="A777" s="53" t="s">
        <v>20</v>
      </c>
      <c r="B777" s="54" t="s">
        <v>59</v>
      </c>
      <c r="C777" s="55" t="s">
        <v>21</v>
      </c>
      <c r="D777" s="72"/>
      <c r="E777" s="72"/>
      <c r="F777" s="73"/>
    </row>
    <row r="778" spans="1:6" ht="18.75">
      <c r="A778" s="58" t="s">
        <v>22</v>
      </c>
      <c r="B778" s="59" t="s">
        <v>60</v>
      </c>
      <c r="C778" s="60" t="s">
        <v>19</v>
      </c>
      <c r="D778" s="355">
        <v>1.487792665525114</v>
      </c>
      <c r="E778" s="355"/>
      <c r="F778" s="356">
        <v>3.277857142857143</v>
      </c>
    </row>
    <row r="779" spans="1:6" ht="34.5">
      <c r="A779" s="53" t="s">
        <v>61</v>
      </c>
      <c r="B779" s="54" t="s">
        <v>63</v>
      </c>
      <c r="C779" s="55" t="s">
        <v>62</v>
      </c>
      <c r="D779" s="357">
        <v>9957.219000000001</v>
      </c>
      <c r="E779" s="357"/>
      <c r="F779" s="358">
        <v>26706.734000000004</v>
      </c>
    </row>
    <row r="780" spans="1:6" ht="18.75">
      <c r="A780" s="53" t="s">
        <v>24</v>
      </c>
      <c r="B780" s="54" t="s">
        <v>64</v>
      </c>
      <c r="C780" s="55" t="s">
        <v>23</v>
      </c>
      <c r="D780" s="359">
        <v>0</v>
      </c>
      <c r="E780" s="360"/>
      <c r="F780" s="361"/>
    </row>
    <row r="781" spans="1:6" ht="34.5">
      <c r="A781" s="53" t="s">
        <v>25</v>
      </c>
      <c r="B781" s="54" t="s">
        <v>65</v>
      </c>
      <c r="C781" s="55" t="s">
        <v>16</v>
      </c>
      <c r="D781" s="362">
        <v>0.0153</v>
      </c>
      <c r="E781" s="363"/>
      <c r="F781" s="364">
        <v>0.0177</v>
      </c>
    </row>
    <row r="782" spans="1:6" ht="18.75">
      <c r="A782" s="53" t="s">
        <v>26</v>
      </c>
      <c r="B782" s="54" t="s">
        <v>68</v>
      </c>
      <c r="C782" s="55"/>
      <c r="D782" s="360"/>
      <c r="E782" s="360"/>
      <c r="F782" s="361"/>
    </row>
    <row r="783" spans="1:6" ht="34.5">
      <c r="A783" s="53" t="s">
        <v>27</v>
      </c>
      <c r="B783" s="54" t="s">
        <v>69</v>
      </c>
      <c r="C783" s="55" t="s">
        <v>21</v>
      </c>
      <c r="D783" s="360"/>
      <c r="E783" s="360"/>
      <c r="F783" s="361"/>
    </row>
    <row r="784" spans="1:6" ht="15.75">
      <c r="A784" s="53" t="s">
        <v>28</v>
      </c>
      <c r="B784" s="54" t="s">
        <v>29</v>
      </c>
      <c r="C784" s="55" t="s">
        <v>6</v>
      </c>
      <c r="D784" s="360">
        <f>23806.91+9870.14</f>
        <v>33677.05</v>
      </c>
      <c r="E784" s="360"/>
      <c r="F784" s="361">
        <v>46942.86926989814</v>
      </c>
    </row>
    <row r="785" spans="1:6" ht="50.25">
      <c r="A785" s="53" t="s">
        <v>30</v>
      </c>
      <c r="B785" s="54" t="s">
        <v>78</v>
      </c>
      <c r="C785" s="55" t="s">
        <v>6</v>
      </c>
      <c r="D785" s="360">
        <f>1204.14+13048.27</f>
        <v>14252.41</v>
      </c>
      <c r="E785" s="360"/>
      <c r="F785" s="361">
        <f>4887.85+12728.41+1050</f>
        <v>18666.260000000002</v>
      </c>
    </row>
    <row r="786" spans="1:6" ht="15.75">
      <c r="A786" s="53"/>
      <c r="B786" s="54" t="s">
        <v>70</v>
      </c>
      <c r="C786" s="55"/>
      <c r="D786" s="360"/>
      <c r="E786" s="360"/>
      <c r="F786" s="361"/>
    </row>
    <row r="787" spans="1:6" ht="15.75">
      <c r="A787" s="53"/>
      <c r="B787" s="54" t="s">
        <v>31</v>
      </c>
      <c r="C787" s="55"/>
      <c r="D787" s="360">
        <f>700.9+4410.93</f>
        <v>5111.83</v>
      </c>
      <c r="E787" s="360"/>
      <c r="F787" s="361">
        <f>1858.3+3683.72</f>
        <v>5542.0199999999995</v>
      </c>
    </row>
    <row r="788" spans="1:6" ht="15.75">
      <c r="A788" s="53"/>
      <c r="B788" s="54" t="s">
        <v>32</v>
      </c>
      <c r="C788" s="55"/>
      <c r="D788" s="360">
        <f>2375.34</f>
        <v>2375.34</v>
      </c>
      <c r="E788" s="360"/>
      <c r="F788" s="361">
        <v>500</v>
      </c>
    </row>
    <row r="789" spans="1:6" ht="15.75">
      <c r="A789" s="53"/>
      <c r="B789" s="54" t="s">
        <v>33</v>
      </c>
      <c r="C789" s="55"/>
      <c r="D789" s="360">
        <f>185.24+912.78</f>
        <v>1098.02</v>
      </c>
      <c r="E789" s="360"/>
      <c r="F789" s="361">
        <f>288.7+1038.84</f>
        <v>1327.54</v>
      </c>
    </row>
    <row r="790" spans="1:6" ht="18.75">
      <c r="A790" s="53" t="s">
        <v>34</v>
      </c>
      <c r="B790" s="54" t="s">
        <v>71</v>
      </c>
      <c r="C790" s="55" t="s">
        <v>6</v>
      </c>
      <c r="D790" s="360">
        <f>8642.96+10408.21</f>
        <v>19051.17</v>
      </c>
      <c r="E790" s="360"/>
      <c r="F790" s="361">
        <f>15566.56+11335.09</f>
        <v>26901.65</v>
      </c>
    </row>
    <row r="791" spans="1:6" ht="31.5">
      <c r="A791" s="53" t="s">
        <v>35</v>
      </c>
      <c r="B791" s="54" t="s">
        <v>72</v>
      </c>
      <c r="C791" s="55" t="s">
        <v>6</v>
      </c>
      <c r="D791" s="360">
        <v>0</v>
      </c>
      <c r="E791" s="360"/>
      <c r="F791" s="361">
        <v>0</v>
      </c>
    </row>
    <row r="792" spans="1:6" ht="31.5">
      <c r="A792" s="53" t="s">
        <v>36</v>
      </c>
      <c r="B792" s="54" t="s">
        <v>77</v>
      </c>
      <c r="C792" s="55" t="s">
        <v>6</v>
      </c>
      <c r="D792" s="360"/>
      <c r="E792" s="360"/>
      <c r="F792" s="361"/>
    </row>
    <row r="793" spans="1:6" ht="15.75">
      <c r="A793" s="53" t="s">
        <v>37</v>
      </c>
      <c r="B793" s="54" t="s">
        <v>38</v>
      </c>
      <c r="C793" s="55"/>
      <c r="D793" s="360"/>
      <c r="E793" s="360"/>
      <c r="F793" s="361"/>
    </row>
    <row r="794" spans="1:6" ht="15.75">
      <c r="A794" s="53"/>
      <c r="B794" s="62" t="s">
        <v>39</v>
      </c>
      <c r="C794" s="55"/>
      <c r="D794" s="360"/>
      <c r="E794" s="360"/>
      <c r="F794" s="361"/>
    </row>
    <row r="795" spans="1:6" ht="18.75">
      <c r="A795" s="53"/>
      <c r="B795" s="54" t="s">
        <v>73</v>
      </c>
      <c r="C795" s="55" t="s">
        <v>40</v>
      </c>
      <c r="D795" s="360">
        <v>879.99</v>
      </c>
      <c r="E795" s="360"/>
      <c r="F795" s="361">
        <v>861.46</v>
      </c>
    </row>
    <row r="796" spans="1:6" ht="18.75">
      <c r="A796" s="53"/>
      <c r="B796" s="54" t="s">
        <v>74</v>
      </c>
      <c r="C796" s="55" t="s">
        <v>41</v>
      </c>
      <c r="D796" s="360">
        <f>D784/D795</f>
        <v>38.269809884203234</v>
      </c>
      <c r="E796" s="360"/>
      <c r="F796" s="361">
        <f>F784/F795</f>
        <v>54.492221658461375</v>
      </c>
    </row>
    <row r="797" spans="1:6" ht="15.75">
      <c r="A797" s="53" t="s">
        <v>42</v>
      </c>
      <c r="B797" s="54" t="s">
        <v>43</v>
      </c>
      <c r="C797" s="55"/>
      <c r="D797" s="360"/>
      <c r="E797" s="360"/>
      <c r="F797" s="361"/>
    </row>
    <row r="798" spans="1:6" ht="15.75">
      <c r="A798" s="53" t="s">
        <v>44</v>
      </c>
      <c r="B798" s="54" t="s">
        <v>45</v>
      </c>
      <c r="C798" s="55" t="s">
        <v>46</v>
      </c>
      <c r="D798" s="360">
        <f>3.3+8.89</f>
        <v>12.190000000000001</v>
      </c>
      <c r="E798" s="360"/>
      <c r="F798" s="361">
        <f>3.3+7.87</f>
        <v>11.17</v>
      </c>
    </row>
    <row r="799" spans="1:6" ht="31.5">
      <c r="A799" s="53" t="s">
        <v>47</v>
      </c>
      <c r="B799" s="54" t="s">
        <v>48</v>
      </c>
      <c r="C799" s="55" t="s">
        <v>75</v>
      </c>
      <c r="D799" s="360">
        <f>D787/D798/12</f>
        <v>34.94551544982225</v>
      </c>
      <c r="E799" s="360"/>
      <c r="F799" s="361">
        <f>F787/12/F798</f>
        <v>41.34601611459266</v>
      </c>
    </row>
    <row r="800" spans="1:6" ht="15.75">
      <c r="A800" s="53" t="s">
        <v>49</v>
      </c>
      <c r="B800" s="54" t="s">
        <v>50</v>
      </c>
      <c r="C800" s="55"/>
      <c r="D800" s="365"/>
      <c r="E800" s="360"/>
      <c r="F800" s="361"/>
    </row>
    <row r="801" spans="1:6" ht="15.75">
      <c r="A801" s="53"/>
      <c r="B801" s="62" t="s">
        <v>39</v>
      </c>
      <c r="C801" s="55"/>
      <c r="D801" s="360"/>
      <c r="E801" s="360"/>
      <c r="F801" s="361"/>
    </row>
    <row r="802" spans="1:6" ht="15.75">
      <c r="A802" s="53"/>
      <c r="B802" s="54" t="s">
        <v>51</v>
      </c>
      <c r="C802" s="55" t="s">
        <v>6</v>
      </c>
      <c r="D802" s="360"/>
      <c r="E802" s="360"/>
      <c r="F802" s="361"/>
    </row>
    <row r="803" spans="1:6" ht="16.5" thickBot="1">
      <c r="A803" s="64"/>
      <c r="B803" s="65" t="s">
        <v>52</v>
      </c>
      <c r="C803" s="66" t="s">
        <v>6</v>
      </c>
      <c r="D803" s="366"/>
      <c r="E803" s="366"/>
      <c r="F803" s="367"/>
    </row>
    <row r="804" spans="1:6" ht="21" thickBot="1">
      <c r="A804" s="447" t="s">
        <v>338</v>
      </c>
      <c r="B804" s="448"/>
      <c r="C804" s="448"/>
      <c r="D804" s="448"/>
      <c r="E804" s="448"/>
      <c r="F804" s="449"/>
    </row>
    <row r="805" spans="1:6" ht="35.25" thickBot="1">
      <c r="A805" s="67" t="s">
        <v>53</v>
      </c>
      <c r="B805" s="16" t="s">
        <v>0</v>
      </c>
      <c r="C805" s="16" t="s">
        <v>1</v>
      </c>
      <c r="D805" s="16" t="s">
        <v>56</v>
      </c>
      <c r="E805" s="16" t="s">
        <v>55</v>
      </c>
      <c r="F805" s="17" t="s">
        <v>54</v>
      </c>
    </row>
    <row r="806" spans="1:6" ht="16.5" thickBot="1">
      <c r="A806" s="67"/>
      <c r="B806" s="68"/>
      <c r="C806" s="68"/>
      <c r="D806" s="16">
        <v>2015</v>
      </c>
      <c r="E806" s="16">
        <v>2016</v>
      </c>
      <c r="F806" s="17">
        <v>2017</v>
      </c>
    </row>
    <row r="807" spans="1:6" ht="32.25" thickBot="1">
      <c r="A807" s="371"/>
      <c r="B807" s="372" t="s">
        <v>335</v>
      </c>
      <c r="C807" s="372"/>
      <c r="D807" s="372"/>
      <c r="E807" s="44" t="s">
        <v>336</v>
      </c>
      <c r="F807" s="373" t="s">
        <v>340</v>
      </c>
    </row>
    <row r="808" spans="1:6" ht="15.75">
      <c r="A808" s="76" t="s">
        <v>2</v>
      </c>
      <c r="B808" s="77" t="s">
        <v>3</v>
      </c>
      <c r="C808" s="78"/>
      <c r="D808" s="163"/>
      <c r="E808" s="163"/>
      <c r="F808" s="164"/>
    </row>
    <row r="809" spans="1:6" ht="15.75">
      <c r="A809" s="53" t="s">
        <v>4</v>
      </c>
      <c r="B809" s="54" t="s">
        <v>5</v>
      </c>
      <c r="C809" s="55" t="s">
        <v>6</v>
      </c>
      <c r="D809" s="105">
        <v>19320724</v>
      </c>
      <c r="E809" s="105">
        <v>21186779</v>
      </c>
      <c r="F809" s="106">
        <v>21186779</v>
      </c>
    </row>
    <row r="810" spans="1:6" ht="15.75">
      <c r="A810" s="53" t="s">
        <v>7</v>
      </c>
      <c r="B810" s="54" t="s">
        <v>8</v>
      </c>
      <c r="C810" s="55" t="s">
        <v>6</v>
      </c>
      <c r="D810" s="105">
        <v>-125009</v>
      </c>
      <c r="E810" s="105">
        <v>-577015</v>
      </c>
      <c r="F810" s="106">
        <v>-577015</v>
      </c>
    </row>
    <row r="811" spans="1:6" ht="15.75">
      <c r="A811" s="53" t="s">
        <v>9</v>
      </c>
      <c r="B811" s="54" t="s">
        <v>10</v>
      </c>
      <c r="C811" s="55" t="s">
        <v>6</v>
      </c>
      <c r="D811" s="105">
        <v>489095</v>
      </c>
      <c r="E811" s="105">
        <v>30582</v>
      </c>
      <c r="F811" s="106">
        <v>30582</v>
      </c>
    </row>
    <row r="812" spans="1:6" ht="15.75">
      <c r="A812" s="53" t="s">
        <v>11</v>
      </c>
      <c r="B812" s="54" t="s">
        <v>12</v>
      </c>
      <c r="C812" s="55" t="s">
        <v>6</v>
      </c>
      <c r="D812" s="105">
        <v>154125</v>
      </c>
      <c r="E812" s="105">
        <v>-283437</v>
      </c>
      <c r="F812" s="106">
        <v>-283437</v>
      </c>
    </row>
    <row r="813" spans="1:6" ht="15.75">
      <c r="A813" s="53" t="s">
        <v>13</v>
      </c>
      <c r="B813" s="54" t="s">
        <v>14</v>
      </c>
      <c r="C813" s="55"/>
      <c r="D813" s="72"/>
      <c r="E813" s="72"/>
      <c r="F813" s="73"/>
    </row>
    <row r="814" spans="1:6" ht="47.25">
      <c r="A814" s="53" t="s">
        <v>15</v>
      </c>
      <c r="B814" s="54" t="s">
        <v>67</v>
      </c>
      <c r="C814" s="55" t="s">
        <v>16</v>
      </c>
      <c r="D814" s="72"/>
      <c r="E814" s="72"/>
      <c r="F814" s="73"/>
    </row>
    <row r="815" spans="1:6" ht="31.5">
      <c r="A815" s="53" t="s">
        <v>17</v>
      </c>
      <c r="B815" s="54" t="s">
        <v>66</v>
      </c>
      <c r="C815" s="55"/>
      <c r="D815" s="72"/>
      <c r="E815" s="72"/>
      <c r="F815" s="73"/>
    </row>
    <row r="816" spans="1:6" ht="18.75">
      <c r="A816" s="53" t="s">
        <v>18</v>
      </c>
      <c r="B816" s="54" t="s">
        <v>58</v>
      </c>
      <c r="C816" s="55" t="s">
        <v>19</v>
      </c>
      <c r="D816" s="72"/>
      <c r="E816" s="72"/>
      <c r="F816" s="73"/>
    </row>
    <row r="817" spans="1:6" ht="18.75">
      <c r="A817" s="53" t="s">
        <v>20</v>
      </c>
      <c r="B817" s="54" t="s">
        <v>59</v>
      </c>
      <c r="C817" s="55" t="s">
        <v>21</v>
      </c>
      <c r="D817" s="72"/>
      <c r="E817" s="72"/>
      <c r="F817" s="73"/>
    </row>
    <row r="818" spans="1:6" ht="18.75">
      <c r="A818" s="58" t="s">
        <v>22</v>
      </c>
      <c r="B818" s="59" t="s">
        <v>60</v>
      </c>
      <c r="C818" s="60" t="s">
        <v>19</v>
      </c>
      <c r="D818" s="355">
        <v>1.4277926655251139</v>
      </c>
      <c r="E818" s="355"/>
      <c r="F818" s="356"/>
    </row>
    <row r="819" spans="1:6" ht="34.5">
      <c r="A819" s="53" t="s">
        <v>61</v>
      </c>
      <c r="B819" s="54" t="s">
        <v>63</v>
      </c>
      <c r="C819" s="55" t="s">
        <v>62</v>
      </c>
      <c r="D819" s="357">
        <v>9701.765000000001</v>
      </c>
      <c r="E819" s="357"/>
      <c r="F819" s="358"/>
    </row>
    <row r="820" spans="1:6" ht="18.75">
      <c r="A820" s="53" t="s">
        <v>24</v>
      </c>
      <c r="B820" s="54" t="s">
        <v>64</v>
      </c>
      <c r="C820" s="55" t="s">
        <v>23</v>
      </c>
      <c r="D820" s="359">
        <v>0</v>
      </c>
      <c r="E820" s="360"/>
      <c r="F820" s="361"/>
    </row>
    <row r="821" spans="1:6" ht="34.5">
      <c r="A821" s="53" t="s">
        <v>25</v>
      </c>
      <c r="B821" s="54" t="s">
        <v>65</v>
      </c>
      <c r="C821" s="55" t="s">
        <v>16</v>
      </c>
      <c r="D821" s="362">
        <v>0.0153</v>
      </c>
      <c r="E821" s="363"/>
      <c r="F821" s="364"/>
    </row>
    <row r="822" spans="1:6" ht="18.75">
      <c r="A822" s="53" t="s">
        <v>26</v>
      </c>
      <c r="B822" s="54" t="s">
        <v>68</v>
      </c>
      <c r="C822" s="55"/>
      <c r="D822" s="360"/>
      <c r="E822" s="360"/>
      <c r="F822" s="361"/>
    </row>
    <row r="823" spans="1:6" ht="34.5">
      <c r="A823" s="53" t="s">
        <v>27</v>
      </c>
      <c r="B823" s="54" t="s">
        <v>69</v>
      </c>
      <c r="C823" s="55" t="s">
        <v>21</v>
      </c>
      <c r="D823" s="360"/>
      <c r="E823" s="360"/>
      <c r="F823" s="361"/>
    </row>
    <row r="824" spans="1:6" ht="15.75">
      <c r="A824" s="53" t="s">
        <v>28</v>
      </c>
      <c r="B824" s="54" t="s">
        <v>29</v>
      </c>
      <c r="C824" s="55" t="s">
        <v>6</v>
      </c>
      <c r="D824" s="360">
        <f>23806.91+9870.14-873.71</f>
        <v>32803.340000000004</v>
      </c>
      <c r="E824" s="360"/>
      <c r="F824" s="361"/>
    </row>
    <row r="825" spans="1:6" ht="50.25">
      <c r="A825" s="53" t="s">
        <v>30</v>
      </c>
      <c r="B825" s="54" t="s">
        <v>78</v>
      </c>
      <c r="C825" s="55" t="s">
        <v>6</v>
      </c>
      <c r="D825" s="360">
        <f>1204.14+13048.27-478.87</f>
        <v>13773.539999999999</v>
      </c>
      <c r="E825" s="360"/>
      <c r="F825" s="361"/>
    </row>
    <row r="826" spans="1:6" ht="15.75">
      <c r="A826" s="53"/>
      <c r="B826" s="54" t="s">
        <v>70</v>
      </c>
      <c r="C826" s="55"/>
      <c r="D826" s="360"/>
      <c r="E826" s="360"/>
      <c r="F826" s="361"/>
    </row>
    <row r="827" spans="1:6" ht="15.75">
      <c r="A827" s="53"/>
      <c r="B827" s="54" t="s">
        <v>31</v>
      </c>
      <c r="C827" s="55"/>
      <c r="D827" s="360">
        <f>700.9+4410.93-161.88</f>
        <v>4949.95</v>
      </c>
      <c r="E827" s="360"/>
      <c r="F827" s="361"/>
    </row>
    <row r="828" spans="1:6" ht="15.75">
      <c r="A828" s="53"/>
      <c r="B828" s="54" t="s">
        <v>32</v>
      </c>
      <c r="C828" s="55"/>
      <c r="D828" s="360">
        <f>2375.34-87.17</f>
        <v>2288.17</v>
      </c>
      <c r="E828" s="360"/>
      <c r="F828" s="361"/>
    </row>
    <row r="829" spans="1:6" ht="15.75">
      <c r="A829" s="53"/>
      <c r="B829" s="54" t="s">
        <v>33</v>
      </c>
      <c r="C829" s="55"/>
      <c r="D829" s="360">
        <f>185.24+912.78-33.5</f>
        <v>1064.52</v>
      </c>
      <c r="E829" s="360"/>
      <c r="F829" s="361"/>
    </row>
    <row r="830" spans="1:6" ht="18.75">
      <c r="A830" s="53" t="s">
        <v>34</v>
      </c>
      <c r="B830" s="54" t="s">
        <v>71</v>
      </c>
      <c r="C830" s="55" t="s">
        <v>6</v>
      </c>
      <c r="D830" s="360">
        <f>8642.96+10408.21-381.98</f>
        <v>18669.19</v>
      </c>
      <c r="E830" s="360"/>
      <c r="F830" s="361"/>
    </row>
    <row r="831" spans="1:6" ht="31.5">
      <c r="A831" s="53" t="s">
        <v>35</v>
      </c>
      <c r="B831" s="54" t="s">
        <v>72</v>
      </c>
      <c r="C831" s="55" t="s">
        <v>6</v>
      </c>
      <c r="D831" s="360">
        <v>0</v>
      </c>
      <c r="E831" s="360"/>
      <c r="F831" s="361"/>
    </row>
    <row r="832" spans="1:6" ht="31.5">
      <c r="A832" s="53" t="s">
        <v>36</v>
      </c>
      <c r="B832" s="54" t="s">
        <v>77</v>
      </c>
      <c r="C832" s="55" t="s">
        <v>6</v>
      </c>
      <c r="D832" s="360"/>
      <c r="E832" s="360"/>
      <c r="F832" s="361"/>
    </row>
    <row r="833" spans="1:6" ht="15.75">
      <c r="A833" s="53" t="s">
        <v>37</v>
      </c>
      <c r="B833" s="54" t="s">
        <v>38</v>
      </c>
      <c r="C833" s="55"/>
      <c r="D833" s="360"/>
      <c r="E833" s="360"/>
      <c r="F833" s="361"/>
    </row>
    <row r="834" spans="1:6" ht="15.75">
      <c r="A834" s="53"/>
      <c r="B834" s="62" t="s">
        <v>39</v>
      </c>
      <c r="C834" s="55"/>
      <c r="D834" s="360"/>
      <c r="E834" s="360"/>
      <c r="F834" s="361"/>
    </row>
    <row r="835" spans="1:6" ht="18.75">
      <c r="A835" s="53"/>
      <c r="B835" s="54" t="s">
        <v>73</v>
      </c>
      <c r="C835" s="55" t="s">
        <v>40</v>
      </c>
      <c r="D835" s="360">
        <f>D824/D796</f>
        <v>857.1597324171803</v>
      </c>
      <c r="E835" s="360"/>
      <c r="F835" s="361"/>
    </row>
    <row r="836" spans="1:6" ht="18.75">
      <c r="A836" s="53"/>
      <c r="B836" s="54" t="s">
        <v>74</v>
      </c>
      <c r="C836" s="55" t="s">
        <v>41</v>
      </c>
      <c r="D836" s="360">
        <f>D824/D835</f>
        <v>38.269809884203234</v>
      </c>
      <c r="E836" s="360"/>
      <c r="F836" s="361"/>
    </row>
    <row r="837" spans="1:6" ht="15.75">
      <c r="A837" s="53" t="s">
        <v>42</v>
      </c>
      <c r="B837" s="54" t="s">
        <v>43</v>
      </c>
      <c r="C837" s="55"/>
      <c r="D837" s="360"/>
      <c r="E837" s="360"/>
      <c r="F837" s="361"/>
    </row>
    <row r="838" spans="1:6" ht="15.75">
      <c r="A838" s="53" t="s">
        <v>44</v>
      </c>
      <c r="B838" s="54" t="s">
        <v>45</v>
      </c>
      <c r="C838" s="55" t="s">
        <v>46</v>
      </c>
      <c r="D838" s="360">
        <f>D827/12/D799</f>
        <v>11.803970495888949</v>
      </c>
      <c r="E838" s="360"/>
      <c r="F838" s="361"/>
    </row>
    <row r="839" spans="1:6" ht="31.5">
      <c r="A839" s="53" t="s">
        <v>47</v>
      </c>
      <c r="B839" s="54" t="s">
        <v>48</v>
      </c>
      <c r="C839" s="55" t="s">
        <v>75</v>
      </c>
      <c r="D839" s="360">
        <f>D827/D838/12</f>
        <v>34.94551544982225</v>
      </c>
      <c r="E839" s="360"/>
      <c r="F839" s="361"/>
    </row>
    <row r="840" spans="1:6" ht="15.75">
      <c r="A840" s="53" t="s">
        <v>49</v>
      </c>
      <c r="B840" s="54" t="s">
        <v>50</v>
      </c>
      <c r="C840" s="55"/>
      <c r="D840" s="365"/>
      <c r="E840" s="360"/>
      <c r="F840" s="361"/>
    </row>
    <row r="841" spans="1:6" ht="15.75">
      <c r="A841" s="53"/>
      <c r="B841" s="62" t="s">
        <v>39</v>
      </c>
      <c r="C841" s="55"/>
      <c r="D841" s="360"/>
      <c r="E841" s="360"/>
      <c r="F841" s="361"/>
    </row>
    <row r="842" spans="1:6" ht="15.75">
      <c r="A842" s="53"/>
      <c r="B842" s="54" t="s">
        <v>51</v>
      </c>
      <c r="C842" s="55" t="s">
        <v>6</v>
      </c>
      <c r="D842" s="360"/>
      <c r="E842" s="360"/>
      <c r="F842" s="361"/>
    </row>
    <row r="843" spans="1:6" ht="16.5" thickBot="1">
      <c r="A843" s="64"/>
      <c r="B843" s="65" t="s">
        <v>52</v>
      </c>
      <c r="C843" s="66" t="s">
        <v>6</v>
      </c>
      <c r="D843" s="366"/>
      <c r="E843" s="366"/>
      <c r="F843" s="367"/>
    </row>
    <row r="844" spans="1:6" ht="21" thickBot="1">
      <c r="A844" s="447" t="s">
        <v>339</v>
      </c>
      <c r="B844" s="448"/>
      <c r="C844" s="448"/>
      <c r="D844" s="448"/>
      <c r="E844" s="448"/>
      <c r="F844" s="449"/>
    </row>
    <row r="845" spans="1:6" ht="35.25" thickBot="1">
      <c r="A845" s="15" t="s">
        <v>53</v>
      </c>
      <c r="B845" s="16" t="s">
        <v>0</v>
      </c>
      <c r="C845" s="16" t="s">
        <v>1</v>
      </c>
      <c r="D845" s="16" t="s">
        <v>56</v>
      </c>
      <c r="E845" s="16" t="s">
        <v>55</v>
      </c>
      <c r="F845" s="17" t="s">
        <v>54</v>
      </c>
    </row>
    <row r="846" spans="1:6" ht="16.5" thickBot="1">
      <c r="A846" s="67"/>
      <c r="B846" s="68"/>
      <c r="C846" s="68"/>
      <c r="D846" s="16">
        <v>2015</v>
      </c>
      <c r="E846" s="16">
        <v>2016</v>
      </c>
      <c r="F846" s="17">
        <v>2017</v>
      </c>
    </row>
    <row r="847" spans="1:6" ht="32.25" thickBot="1">
      <c r="A847" s="371"/>
      <c r="B847" s="372" t="s">
        <v>335</v>
      </c>
      <c r="C847" s="372"/>
      <c r="D847" s="372"/>
      <c r="E847" s="44" t="s">
        <v>336</v>
      </c>
      <c r="F847" s="373" t="s">
        <v>340</v>
      </c>
    </row>
    <row r="848" spans="1:6" ht="15.75">
      <c r="A848" s="76" t="s">
        <v>2</v>
      </c>
      <c r="B848" s="77" t="s">
        <v>3</v>
      </c>
      <c r="C848" s="78"/>
      <c r="D848" s="163"/>
      <c r="E848" s="163"/>
      <c r="F848" s="164"/>
    </row>
    <row r="849" spans="1:6" ht="15.75">
      <c r="A849" s="53" t="s">
        <v>4</v>
      </c>
      <c r="B849" s="54" t="s">
        <v>5</v>
      </c>
      <c r="C849" s="55" t="s">
        <v>6</v>
      </c>
      <c r="D849" s="105">
        <v>19320724</v>
      </c>
      <c r="E849" s="105">
        <v>21186779</v>
      </c>
      <c r="F849" s="106">
        <v>21186779</v>
      </c>
    </row>
    <row r="850" spans="1:6" ht="15.75">
      <c r="A850" s="53" t="s">
        <v>7</v>
      </c>
      <c r="B850" s="54" t="s">
        <v>8</v>
      </c>
      <c r="C850" s="55" t="s">
        <v>6</v>
      </c>
      <c r="D850" s="105">
        <v>-125009</v>
      </c>
      <c r="E850" s="105">
        <v>-577015</v>
      </c>
      <c r="F850" s="106">
        <v>-577015</v>
      </c>
    </row>
    <row r="851" spans="1:6" ht="15.75">
      <c r="A851" s="53" t="s">
        <v>9</v>
      </c>
      <c r="B851" s="54" t="s">
        <v>10</v>
      </c>
      <c r="C851" s="55" t="s">
        <v>6</v>
      </c>
      <c r="D851" s="105">
        <v>489095</v>
      </c>
      <c r="E851" s="105">
        <v>30582</v>
      </c>
      <c r="F851" s="106">
        <v>30582</v>
      </c>
    </row>
    <row r="852" spans="1:6" ht="15.75">
      <c r="A852" s="53" t="s">
        <v>11</v>
      </c>
      <c r="B852" s="54" t="s">
        <v>12</v>
      </c>
      <c r="C852" s="55" t="s">
        <v>6</v>
      </c>
      <c r="D852" s="105">
        <v>154125</v>
      </c>
      <c r="E852" s="105">
        <v>-283437</v>
      </c>
      <c r="F852" s="106">
        <v>-283437</v>
      </c>
    </row>
    <row r="853" spans="1:6" ht="15.75">
      <c r="A853" s="53" t="s">
        <v>13</v>
      </c>
      <c r="B853" s="54" t="s">
        <v>14</v>
      </c>
      <c r="C853" s="55"/>
      <c r="D853" s="72"/>
      <c r="E853" s="72"/>
      <c r="F853" s="73"/>
    </row>
    <row r="854" spans="1:6" ht="47.25">
      <c r="A854" s="53" t="s">
        <v>15</v>
      </c>
      <c r="B854" s="54" t="s">
        <v>67</v>
      </c>
      <c r="C854" s="55" t="s">
        <v>16</v>
      </c>
      <c r="D854" s="72"/>
      <c r="E854" s="72"/>
      <c r="F854" s="73"/>
    </row>
    <row r="855" spans="1:6" ht="31.5">
      <c r="A855" s="53" t="s">
        <v>17</v>
      </c>
      <c r="B855" s="54" t="s">
        <v>66</v>
      </c>
      <c r="C855" s="55"/>
      <c r="D855" s="72"/>
      <c r="E855" s="72"/>
      <c r="F855" s="73"/>
    </row>
    <row r="856" spans="1:6" ht="18.75">
      <c r="A856" s="53" t="s">
        <v>18</v>
      </c>
      <c r="B856" s="54" t="s">
        <v>58</v>
      </c>
      <c r="C856" s="55" t="s">
        <v>19</v>
      </c>
      <c r="D856" s="72"/>
      <c r="E856" s="72"/>
      <c r="F856" s="73"/>
    </row>
    <row r="857" spans="1:6" ht="18.75">
      <c r="A857" s="53" t="s">
        <v>20</v>
      </c>
      <c r="B857" s="54" t="s">
        <v>59</v>
      </c>
      <c r="C857" s="55" t="s">
        <v>21</v>
      </c>
      <c r="D857" s="72"/>
      <c r="E857" s="72"/>
      <c r="F857" s="73"/>
    </row>
    <row r="858" spans="1:6" ht="18.75">
      <c r="A858" s="58" t="s">
        <v>22</v>
      </c>
      <c r="B858" s="59" t="s">
        <v>60</v>
      </c>
      <c r="C858" s="60" t="s">
        <v>19</v>
      </c>
      <c r="D858" s="355">
        <f>0.06</f>
        <v>0.06</v>
      </c>
      <c r="E858" s="355"/>
      <c r="F858" s="356">
        <v>3.277857142857143</v>
      </c>
    </row>
    <row r="859" spans="1:6" ht="34.5">
      <c r="A859" s="53" t="s">
        <v>61</v>
      </c>
      <c r="B859" s="54" t="s">
        <v>63</v>
      </c>
      <c r="C859" s="55" t="s">
        <v>62</v>
      </c>
      <c r="D859" s="357">
        <f>255.454</f>
        <v>255.454</v>
      </c>
      <c r="E859" s="357"/>
      <c r="F859" s="358">
        <f>F779</f>
        <v>26706.734000000004</v>
      </c>
    </row>
    <row r="860" spans="1:6" ht="18.75">
      <c r="A860" s="53" t="s">
        <v>24</v>
      </c>
      <c r="B860" s="54" t="s">
        <v>64</v>
      </c>
      <c r="C860" s="55" t="s">
        <v>23</v>
      </c>
      <c r="D860" s="359">
        <v>0</v>
      </c>
      <c r="E860" s="360"/>
      <c r="F860" s="361"/>
    </row>
    <row r="861" spans="1:6" ht="34.5">
      <c r="A861" s="53" t="s">
        <v>25</v>
      </c>
      <c r="B861" s="54" t="s">
        <v>65</v>
      </c>
      <c r="C861" s="55" t="s">
        <v>16</v>
      </c>
      <c r="D861" s="362">
        <v>0.0153</v>
      </c>
      <c r="E861" s="363"/>
      <c r="F861" s="364">
        <v>0.0177</v>
      </c>
    </row>
    <row r="862" spans="1:6" ht="18.75">
      <c r="A862" s="53" t="s">
        <v>26</v>
      </c>
      <c r="B862" s="54" t="s">
        <v>68</v>
      </c>
      <c r="C862" s="55"/>
      <c r="D862" s="360"/>
      <c r="E862" s="360"/>
      <c r="F862" s="361"/>
    </row>
    <row r="863" spans="1:6" ht="41.25" customHeight="1">
      <c r="A863" s="53" t="s">
        <v>27</v>
      </c>
      <c r="B863" s="54" t="s">
        <v>69</v>
      </c>
      <c r="C863" s="55" t="s">
        <v>21</v>
      </c>
      <c r="D863" s="360"/>
      <c r="E863" s="360"/>
      <c r="F863" s="361"/>
    </row>
    <row r="864" spans="1:6" ht="15.75">
      <c r="A864" s="53" t="s">
        <v>28</v>
      </c>
      <c r="B864" s="54" t="s">
        <v>29</v>
      </c>
      <c r="C864" s="55" t="s">
        <v>6</v>
      </c>
      <c r="D864" s="360">
        <f>873.71</f>
        <v>873.71</v>
      </c>
      <c r="E864" s="360"/>
      <c r="F864" s="361">
        <f>F784</f>
        <v>46942.86926989814</v>
      </c>
    </row>
    <row r="865" spans="1:6" ht="50.25">
      <c r="A865" s="53" t="s">
        <v>30</v>
      </c>
      <c r="B865" s="54" t="s">
        <v>78</v>
      </c>
      <c r="C865" s="55" t="s">
        <v>6</v>
      </c>
      <c r="D865" s="360">
        <f>478.87</f>
        <v>478.87</v>
      </c>
      <c r="E865" s="360"/>
      <c r="F865" s="361">
        <f>4887.85+12728.41+1050</f>
        <v>18666.260000000002</v>
      </c>
    </row>
    <row r="866" spans="1:6" ht="15.75">
      <c r="A866" s="53"/>
      <c r="B866" s="54" t="s">
        <v>70</v>
      </c>
      <c r="C866" s="55"/>
      <c r="D866" s="360"/>
      <c r="E866" s="360"/>
      <c r="F866" s="361"/>
    </row>
    <row r="867" spans="1:6" ht="15.75">
      <c r="A867" s="53"/>
      <c r="B867" s="54" t="s">
        <v>31</v>
      </c>
      <c r="C867" s="55"/>
      <c r="D867" s="360">
        <f>161.88</f>
        <v>161.88</v>
      </c>
      <c r="E867" s="360"/>
      <c r="F867" s="361">
        <f>1858.3+3683.72</f>
        <v>5542.0199999999995</v>
      </c>
    </row>
    <row r="868" spans="1:6" ht="15.75">
      <c r="A868" s="53"/>
      <c r="B868" s="54" t="s">
        <v>32</v>
      </c>
      <c r="C868" s="55"/>
      <c r="D868" s="360">
        <f>87.17</f>
        <v>87.17</v>
      </c>
      <c r="E868" s="360"/>
      <c r="F868" s="361">
        <v>500</v>
      </c>
    </row>
    <row r="869" spans="1:6" ht="15.75">
      <c r="A869" s="53"/>
      <c r="B869" s="54" t="s">
        <v>33</v>
      </c>
      <c r="C869" s="55"/>
      <c r="D869" s="360">
        <f>33.5</f>
        <v>33.5</v>
      </c>
      <c r="E869" s="360"/>
      <c r="F869" s="361">
        <f>288.7+1038.84</f>
        <v>1327.54</v>
      </c>
    </row>
    <row r="870" spans="1:6" ht="18.75">
      <c r="A870" s="53" t="s">
        <v>34</v>
      </c>
      <c r="B870" s="54" t="s">
        <v>71</v>
      </c>
      <c r="C870" s="55" t="s">
        <v>6</v>
      </c>
      <c r="D870" s="360">
        <f>381.98</f>
        <v>381.98</v>
      </c>
      <c r="E870" s="360"/>
      <c r="F870" s="361">
        <f>15566.56+11335.09</f>
        <v>26901.65</v>
      </c>
    </row>
    <row r="871" spans="1:6" ht="31.5">
      <c r="A871" s="53" t="s">
        <v>35</v>
      </c>
      <c r="B871" s="54" t="s">
        <v>72</v>
      </c>
      <c r="C871" s="55" t="s">
        <v>6</v>
      </c>
      <c r="D871" s="360">
        <v>0</v>
      </c>
      <c r="E871" s="360"/>
      <c r="F871" s="361">
        <v>0</v>
      </c>
    </row>
    <row r="872" spans="1:6" ht="31.5">
      <c r="A872" s="53" t="s">
        <v>36</v>
      </c>
      <c r="B872" s="54" t="s">
        <v>77</v>
      </c>
      <c r="C872" s="55" t="s">
        <v>6</v>
      </c>
      <c r="D872" s="360"/>
      <c r="E872" s="360"/>
      <c r="F872" s="361"/>
    </row>
    <row r="873" spans="1:6" ht="15.75">
      <c r="A873" s="53" t="s">
        <v>37</v>
      </c>
      <c r="B873" s="54" t="s">
        <v>38</v>
      </c>
      <c r="C873" s="55"/>
      <c r="D873" s="360"/>
      <c r="E873" s="360"/>
      <c r="F873" s="361"/>
    </row>
    <row r="874" spans="1:6" ht="15.75">
      <c r="A874" s="53"/>
      <c r="B874" s="62" t="s">
        <v>39</v>
      </c>
      <c r="C874" s="55"/>
      <c r="D874" s="360"/>
      <c r="E874" s="360"/>
      <c r="F874" s="361"/>
    </row>
    <row r="875" spans="1:6" ht="18.75">
      <c r="A875" s="53"/>
      <c r="B875" s="54" t="s">
        <v>73</v>
      </c>
      <c r="C875" s="55" t="s">
        <v>40</v>
      </c>
      <c r="D875" s="360">
        <f>D864/D796</f>
        <v>22.830267582819754</v>
      </c>
      <c r="E875" s="360"/>
      <c r="F875" s="361">
        <v>861.46</v>
      </c>
    </row>
    <row r="876" spans="1:6" ht="18.75">
      <c r="A876" s="53"/>
      <c r="B876" s="54" t="s">
        <v>74</v>
      </c>
      <c r="C876" s="55" t="s">
        <v>41</v>
      </c>
      <c r="D876" s="360">
        <f>D864/D875</f>
        <v>38.269809884203234</v>
      </c>
      <c r="E876" s="360"/>
      <c r="F876" s="361">
        <f>F864/F875</f>
        <v>54.492221658461375</v>
      </c>
    </row>
    <row r="877" spans="1:6" ht="15.75">
      <c r="A877" s="53" t="s">
        <v>42</v>
      </c>
      <c r="B877" s="54" t="s">
        <v>43</v>
      </c>
      <c r="C877" s="55"/>
      <c r="D877" s="360"/>
      <c r="E877" s="360"/>
      <c r="F877" s="361"/>
    </row>
    <row r="878" spans="1:6" ht="15.75">
      <c r="A878" s="53" t="s">
        <v>44</v>
      </c>
      <c r="B878" s="54" t="s">
        <v>45</v>
      </c>
      <c r="C878" s="55" t="s">
        <v>46</v>
      </c>
      <c r="D878" s="360">
        <f>D867/12/D799</f>
        <v>0.3860295041110523</v>
      </c>
      <c r="E878" s="360"/>
      <c r="F878" s="361">
        <f>3.3+7.87</f>
        <v>11.17</v>
      </c>
    </row>
    <row r="879" spans="1:6" ht="31.5">
      <c r="A879" s="53" t="s">
        <v>47</v>
      </c>
      <c r="B879" s="54" t="s">
        <v>48</v>
      </c>
      <c r="C879" s="55" t="s">
        <v>75</v>
      </c>
      <c r="D879" s="360">
        <f>D867/D878/12</f>
        <v>34.945515449822246</v>
      </c>
      <c r="E879" s="360"/>
      <c r="F879" s="361">
        <f>F867/12/F878</f>
        <v>41.34601611459266</v>
      </c>
    </row>
    <row r="880" spans="1:6" ht="15.75">
      <c r="A880" s="53" t="s">
        <v>49</v>
      </c>
      <c r="B880" s="54" t="s">
        <v>50</v>
      </c>
      <c r="C880" s="55"/>
      <c r="D880" s="365"/>
      <c r="E880" s="360"/>
      <c r="F880" s="361"/>
    </row>
    <row r="881" spans="1:6" ht="15.75">
      <c r="A881" s="53"/>
      <c r="B881" s="62" t="s">
        <v>39</v>
      </c>
      <c r="C881" s="55"/>
      <c r="D881" s="360"/>
      <c r="E881" s="360"/>
      <c r="F881" s="361"/>
    </row>
    <row r="882" spans="1:6" ht="15.75">
      <c r="A882" s="53"/>
      <c r="B882" s="54" t="s">
        <v>51</v>
      </c>
      <c r="C882" s="55" t="s">
        <v>6</v>
      </c>
      <c r="D882" s="360"/>
      <c r="E882" s="360"/>
      <c r="F882" s="361"/>
    </row>
    <row r="883" spans="1:6" ht="16.5" thickBot="1">
      <c r="A883" s="64"/>
      <c r="B883" s="65" t="s">
        <v>52</v>
      </c>
      <c r="C883" s="66" t="s">
        <v>6</v>
      </c>
      <c r="D883" s="366"/>
      <c r="E883" s="366"/>
      <c r="F883" s="367"/>
    </row>
    <row r="884" spans="1:6" ht="21" thickBot="1">
      <c r="A884" s="444" t="s">
        <v>133</v>
      </c>
      <c r="B884" s="445"/>
      <c r="C884" s="445"/>
      <c r="D884" s="445"/>
      <c r="E884" s="445"/>
      <c r="F884" s="446"/>
    </row>
    <row r="885" spans="1:6" ht="21" thickBot="1">
      <c r="A885" s="447" t="s">
        <v>132</v>
      </c>
      <c r="B885" s="448"/>
      <c r="C885" s="448"/>
      <c r="D885" s="448"/>
      <c r="E885" s="448"/>
      <c r="F885" s="449"/>
    </row>
    <row r="886" spans="1:6" s="173" customFormat="1" ht="35.25" thickBot="1">
      <c r="A886" s="15" t="s">
        <v>53</v>
      </c>
      <c r="B886" s="16" t="s">
        <v>0</v>
      </c>
      <c r="C886" s="16" t="s">
        <v>1</v>
      </c>
      <c r="D886" s="16" t="s">
        <v>56</v>
      </c>
      <c r="E886" s="16" t="s">
        <v>55</v>
      </c>
      <c r="F886" s="17" t="s">
        <v>54</v>
      </c>
    </row>
    <row r="887" spans="1:6" ht="16.5" thickBot="1">
      <c r="A887" s="15"/>
      <c r="B887" s="16"/>
      <c r="C887" s="16"/>
      <c r="D887" s="16">
        <v>2015</v>
      </c>
      <c r="E887" s="16">
        <v>2016</v>
      </c>
      <c r="F887" s="17">
        <v>2017</v>
      </c>
    </row>
    <row r="888" spans="1:6" ht="15.75">
      <c r="A888" s="18" t="s">
        <v>2</v>
      </c>
      <c r="B888" s="19" t="s">
        <v>3</v>
      </c>
      <c r="C888" s="20"/>
      <c r="D888" s="40"/>
      <c r="E888" s="40"/>
      <c r="F888" s="41"/>
    </row>
    <row r="889" spans="1:6" ht="15.75">
      <c r="A889" s="5" t="s">
        <v>4</v>
      </c>
      <c r="B889" s="4" t="s">
        <v>5</v>
      </c>
      <c r="C889" s="2" t="s">
        <v>6</v>
      </c>
      <c r="D889" s="105">
        <v>19320724</v>
      </c>
      <c r="E889" s="105">
        <v>21186779</v>
      </c>
      <c r="F889" s="106">
        <v>21186779</v>
      </c>
    </row>
    <row r="890" spans="1:6" ht="15.75">
      <c r="A890" s="5" t="s">
        <v>7</v>
      </c>
      <c r="B890" s="4" t="s">
        <v>8</v>
      </c>
      <c r="C890" s="2" t="s">
        <v>6</v>
      </c>
      <c r="D890" s="105">
        <v>-125009</v>
      </c>
      <c r="E890" s="105">
        <v>-577015</v>
      </c>
      <c r="F890" s="106">
        <v>-577015</v>
      </c>
    </row>
    <row r="891" spans="1:6" ht="15.75">
      <c r="A891" s="5" t="s">
        <v>9</v>
      </c>
      <c r="B891" s="4" t="s">
        <v>10</v>
      </c>
      <c r="C891" s="2" t="s">
        <v>6</v>
      </c>
      <c r="D891" s="105">
        <v>489095</v>
      </c>
      <c r="E891" s="105">
        <v>30582</v>
      </c>
      <c r="F891" s="106">
        <v>30582</v>
      </c>
    </row>
    <row r="892" spans="1:6" ht="15.75">
      <c r="A892" s="5" t="s">
        <v>11</v>
      </c>
      <c r="B892" s="4" t="s">
        <v>12</v>
      </c>
      <c r="C892" s="2" t="s">
        <v>6</v>
      </c>
      <c r="D892" s="105">
        <v>154125</v>
      </c>
      <c r="E892" s="105">
        <v>-283437</v>
      </c>
      <c r="F892" s="106">
        <v>-283437</v>
      </c>
    </row>
    <row r="893" spans="1:6" ht="15.75">
      <c r="A893" s="5" t="s">
        <v>13</v>
      </c>
      <c r="B893" s="4" t="s">
        <v>14</v>
      </c>
      <c r="C893" s="2"/>
      <c r="D893" s="105"/>
      <c r="E893" s="105"/>
      <c r="F893" s="106"/>
    </row>
    <row r="894" spans="1:6" ht="47.25">
      <c r="A894" s="5" t="s">
        <v>15</v>
      </c>
      <c r="B894" s="4" t="s">
        <v>67</v>
      </c>
      <c r="C894" s="2" t="s">
        <v>16</v>
      </c>
      <c r="D894" s="105">
        <v>-0.6470202669423776</v>
      </c>
      <c r="E894" s="105"/>
      <c r="F894" s="106"/>
    </row>
    <row r="895" spans="1:6" ht="31.5">
      <c r="A895" s="5" t="s">
        <v>17</v>
      </c>
      <c r="B895" s="4" t="s">
        <v>66</v>
      </c>
      <c r="C895" s="2"/>
      <c r="D895" s="42"/>
      <c r="E895" s="42"/>
      <c r="F895" s="43"/>
    </row>
    <row r="896" spans="1:6" ht="18.75">
      <c r="A896" s="5" t="s">
        <v>18</v>
      </c>
      <c r="B896" s="4" t="s">
        <v>58</v>
      </c>
      <c r="C896" s="2" t="s">
        <v>19</v>
      </c>
      <c r="D896" s="42"/>
      <c r="E896" s="42"/>
      <c r="F896" s="43"/>
    </row>
    <row r="897" spans="1:6" ht="18.75">
      <c r="A897" s="5" t="s">
        <v>20</v>
      </c>
      <c r="B897" s="4" t="s">
        <v>59</v>
      </c>
      <c r="C897" s="2" t="s">
        <v>21</v>
      </c>
      <c r="D897" s="42"/>
      <c r="E897" s="42"/>
      <c r="F897" s="43"/>
    </row>
    <row r="898" spans="1:6" ht="18.75">
      <c r="A898" s="58" t="s">
        <v>22</v>
      </c>
      <c r="B898" s="59" t="s">
        <v>60</v>
      </c>
      <c r="C898" s="60" t="s">
        <v>19</v>
      </c>
      <c r="D898" s="194">
        <v>4.8259</v>
      </c>
      <c r="E898" s="194">
        <v>1.3952</v>
      </c>
      <c r="F898" s="195">
        <v>2.409936125273069</v>
      </c>
    </row>
    <row r="899" spans="1:6" ht="34.5">
      <c r="A899" s="53" t="s">
        <v>61</v>
      </c>
      <c r="B899" s="54" t="s">
        <v>63</v>
      </c>
      <c r="C899" s="55" t="s">
        <v>62</v>
      </c>
      <c r="D899" s="194">
        <v>9.729047999999999</v>
      </c>
      <c r="E899" s="194">
        <v>7.846399999999999</v>
      </c>
      <c r="F899" s="195">
        <v>7.514263091199999</v>
      </c>
    </row>
    <row r="900" spans="1:6" ht="18.75">
      <c r="A900" s="53" t="s">
        <v>24</v>
      </c>
      <c r="B900" s="54" t="s">
        <v>64</v>
      </c>
      <c r="C900" s="55" t="s">
        <v>23</v>
      </c>
      <c r="D900" s="194">
        <v>2.351807</v>
      </c>
      <c r="E900" s="194">
        <v>2.3796</v>
      </c>
      <c r="F900" s="195">
        <v>2.351807</v>
      </c>
    </row>
    <row r="901" spans="1:6" ht="34.5">
      <c r="A901" s="53" t="s">
        <v>25</v>
      </c>
      <c r="B901" s="54" t="s">
        <v>65</v>
      </c>
      <c r="C901" s="55" t="s">
        <v>16</v>
      </c>
      <c r="D901" s="199" t="s">
        <v>239</v>
      </c>
      <c r="E901" s="199" t="s">
        <v>238</v>
      </c>
      <c r="F901" s="200" t="s">
        <v>240</v>
      </c>
    </row>
    <row r="902" spans="1:6" ht="18.75">
      <c r="A902" s="53" t="s">
        <v>26</v>
      </c>
      <c r="B902" s="54" t="s">
        <v>68</v>
      </c>
      <c r="C902" s="55"/>
      <c r="D902" s="199" t="s">
        <v>236</v>
      </c>
      <c r="E902" s="199" t="s">
        <v>237</v>
      </c>
      <c r="F902" s="200"/>
    </row>
    <row r="903" spans="1:6" ht="34.5">
      <c r="A903" s="53" t="s">
        <v>27</v>
      </c>
      <c r="B903" s="54" t="s">
        <v>69</v>
      </c>
      <c r="C903" s="55" t="s">
        <v>21</v>
      </c>
      <c r="D903" s="199"/>
      <c r="E903" s="199"/>
      <c r="F903" s="200"/>
    </row>
    <row r="904" spans="1:6" ht="15.75">
      <c r="A904" s="53" t="s">
        <v>28</v>
      </c>
      <c r="B904" s="54" t="s">
        <v>29</v>
      </c>
      <c r="C904" s="55" t="s">
        <v>6</v>
      </c>
      <c r="D904" s="194">
        <v>25558.303713195583</v>
      </c>
      <c r="E904" s="194">
        <v>26216.197706835203</v>
      </c>
      <c r="F904" s="195">
        <v>57680.58052012914</v>
      </c>
    </row>
    <row r="905" spans="1:6" ht="50.25">
      <c r="A905" s="53" t="s">
        <v>30</v>
      </c>
      <c r="B905" s="54" t="s">
        <v>78</v>
      </c>
      <c r="C905" s="55" t="s">
        <v>6</v>
      </c>
      <c r="D905" s="194">
        <v>18725.865792729415</v>
      </c>
      <c r="E905" s="194">
        <v>17652.3814060352</v>
      </c>
      <c r="F905" s="195">
        <v>37428.5558954779</v>
      </c>
    </row>
    <row r="906" spans="1:6" ht="15.75">
      <c r="A906" s="53"/>
      <c r="B906" s="54" t="s">
        <v>70</v>
      </c>
      <c r="C906" s="55"/>
      <c r="D906" s="194"/>
      <c r="E906" s="194"/>
      <c r="F906" s="195"/>
    </row>
    <row r="907" spans="1:6" ht="15.75">
      <c r="A907" s="53"/>
      <c r="B907" s="54" t="s">
        <v>31</v>
      </c>
      <c r="C907" s="55"/>
      <c r="D907" s="194">
        <v>3800.149189073052</v>
      </c>
      <c r="E907" s="194">
        <v>2903.911406035201</v>
      </c>
      <c r="F907" s="195">
        <v>5116.664961664475</v>
      </c>
    </row>
    <row r="908" spans="1:6" ht="15.75">
      <c r="A908" s="53"/>
      <c r="B908" s="54" t="s">
        <v>32</v>
      </c>
      <c r="C908" s="55"/>
      <c r="D908" s="194">
        <v>2316.405</v>
      </c>
      <c r="E908" s="194">
        <v>1943.02</v>
      </c>
      <c r="F908" s="195">
        <v>1852</v>
      </c>
    </row>
    <row r="909" spans="1:6" ht="15.75">
      <c r="A909" s="53"/>
      <c r="B909" s="54" t="s">
        <v>33</v>
      </c>
      <c r="C909" s="55"/>
      <c r="D909" s="194">
        <v>534.5195100000001</v>
      </c>
      <c r="E909" s="194">
        <v>2940.43</v>
      </c>
      <c r="F909" s="195">
        <v>1740.7959435613989</v>
      </c>
    </row>
    <row r="910" spans="1:6" ht="18.75">
      <c r="A910" s="53" t="s">
        <v>34</v>
      </c>
      <c r="B910" s="54" t="s">
        <v>71</v>
      </c>
      <c r="C910" s="55" t="s">
        <v>6</v>
      </c>
      <c r="D910" s="194">
        <v>6748.541935279092</v>
      </c>
      <c r="E910" s="194">
        <v>6118.366300799999</v>
      </c>
      <c r="F910" s="195">
        <v>7115.029754756907</v>
      </c>
    </row>
    <row r="911" spans="1:6" ht="31.5">
      <c r="A911" s="53" t="s">
        <v>35</v>
      </c>
      <c r="B911" s="54" t="s">
        <v>72</v>
      </c>
      <c r="C911" s="55" t="s">
        <v>6</v>
      </c>
      <c r="D911" s="194"/>
      <c r="E911" s="194"/>
      <c r="F911" s="195">
        <v>13136.994869894337</v>
      </c>
    </row>
    <row r="912" spans="1:6" ht="31.5">
      <c r="A912" s="53" t="s">
        <v>36</v>
      </c>
      <c r="B912" s="54" t="s">
        <v>77</v>
      </c>
      <c r="C912" s="55" t="s">
        <v>6</v>
      </c>
      <c r="D912" s="194"/>
      <c r="E912" s="194"/>
      <c r="F912" s="195"/>
    </row>
    <row r="913" spans="1:6" ht="15.75">
      <c r="A913" s="53" t="s">
        <v>37</v>
      </c>
      <c r="B913" s="54" t="s">
        <v>38</v>
      </c>
      <c r="C913" s="55"/>
      <c r="D913" s="194"/>
      <c r="E913" s="194"/>
      <c r="F913" s="195"/>
    </row>
    <row r="914" spans="1:6" ht="15.75">
      <c r="A914" s="53"/>
      <c r="B914" s="62" t="s">
        <v>39</v>
      </c>
      <c r="C914" s="55"/>
      <c r="D914" s="194"/>
      <c r="E914" s="194"/>
      <c r="F914" s="195"/>
    </row>
    <row r="915" spans="1:6" ht="18.75">
      <c r="A915" s="53"/>
      <c r="B915" s="54" t="s">
        <v>73</v>
      </c>
      <c r="C915" s="55" t="s">
        <v>40</v>
      </c>
      <c r="D915" s="194">
        <v>352.13829999999996</v>
      </c>
      <c r="E915" s="194">
        <v>352.13829999999996</v>
      </c>
      <c r="F915" s="195">
        <v>352.13829999999996</v>
      </c>
    </row>
    <row r="916" spans="1:6" ht="18.75">
      <c r="A916" s="53"/>
      <c r="B916" s="54" t="s">
        <v>74</v>
      </c>
      <c r="C916" s="55" t="s">
        <v>41</v>
      </c>
      <c r="D916" s="194">
        <v>72.5803007318306</v>
      </c>
      <c r="E916" s="194">
        <v>74.44858371507787</v>
      </c>
      <c r="F916" s="195">
        <v>163.8009285559939</v>
      </c>
    </row>
    <row r="917" spans="1:6" ht="15.75">
      <c r="A917" s="53" t="s">
        <v>42</v>
      </c>
      <c r="B917" s="54" t="s">
        <v>43</v>
      </c>
      <c r="C917" s="55"/>
      <c r="D917" s="194"/>
      <c r="E917" s="194"/>
      <c r="F917" s="195"/>
    </row>
    <row r="918" spans="1:6" ht="15.75">
      <c r="A918" s="53" t="s">
        <v>44</v>
      </c>
      <c r="B918" s="54" t="s">
        <v>45</v>
      </c>
      <c r="C918" s="55" t="s">
        <v>46</v>
      </c>
      <c r="D918" s="194">
        <v>9.6375</v>
      </c>
      <c r="E918" s="194">
        <v>8</v>
      </c>
      <c r="F918" s="195">
        <v>11</v>
      </c>
    </row>
    <row r="919" spans="1:6" ht="31.5">
      <c r="A919" s="53" t="s">
        <v>47</v>
      </c>
      <c r="B919" s="54" t="s">
        <v>48</v>
      </c>
      <c r="C919" s="55" t="s">
        <v>75</v>
      </c>
      <c r="D919" s="194">
        <v>32.85905048917469</v>
      </c>
      <c r="E919" s="194">
        <v>30.249077146200005</v>
      </c>
      <c r="F919" s="195">
        <v>38.762613345942995</v>
      </c>
    </row>
    <row r="920" spans="1:6" ht="15.75">
      <c r="A920" s="53" t="s">
        <v>49</v>
      </c>
      <c r="B920" s="54" t="s">
        <v>50</v>
      </c>
      <c r="C920" s="55"/>
      <c r="D920" s="194"/>
      <c r="E920" s="194"/>
      <c r="F920" s="195"/>
    </row>
    <row r="921" spans="1:6" ht="15.75">
      <c r="A921" s="53"/>
      <c r="B921" s="62" t="s">
        <v>39</v>
      </c>
      <c r="C921" s="55"/>
      <c r="D921" s="194"/>
      <c r="E921" s="194"/>
      <c r="F921" s="195"/>
    </row>
    <row r="922" spans="1:6" ht="15.75">
      <c r="A922" s="53"/>
      <c r="B922" s="54" t="s">
        <v>51</v>
      </c>
      <c r="C922" s="55" t="s">
        <v>6</v>
      </c>
      <c r="D922" s="194">
        <v>1000</v>
      </c>
      <c r="E922" s="194">
        <v>1000</v>
      </c>
      <c r="F922" s="195">
        <v>1000</v>
      </c>
    </row>
    <row r="923" spans="1:6" ht="16.5" thickBot="1">
      <c r="A923" s="64"/>
      <c r="B923" s="65" t="s">
        <v>52</v>
      </c>
      <c r="C923" s="66" t="s">
        <v>6</v>
      </c>
      <c r="D923" s="205"/>
      <c r="E923" s="205"/>
      <c r="F923" s="206"/>
    </row>
    <row r="924" spans="1:6" ht="21" thickBot="1">
      <c r="A924" s="447" t="s">
        <v>134</v>
      </c>
      <c r="B924" s="448"/>
      <c r="C924" s="448"/>
      <c r="D924" s="448"/>
      <c r="E924" s="448"/>
      <c r="F924" s="449"/>
    </row>
    <row r="925" spans="1:6" ht="35.25" thickBot="1">
      <c r="A925" s="15" t="s">
        <v>53</v>
      </c>
      <c r="B925" s="16" t="s">
        <v>0</v>
      </c>
      <c r="C925" s="16" t="s">
        <v>1</v>
      </c>
      <c r="D925" s="16" t="s">
        <v>56</v>
      </c>
      <c r="E925" s="16" t="s">
        <v>55</v>
      </c>
      <c r="F925" s="17" t="s">
        <v>54</v>
      </c>
    </row>
    <row r="926" spans="1:6" ht="16.5" thickBot="1">
      <c r="A926" s="15"/>
      <c r="B926" s="16"/>
      <c r="C926" s="16"/>
      <c r="D926" s="16">
        <v>2015</v>
      </c>
      <c r="E926" s="16">
        <v>2016</v>
      </c>
      <c r="F926" s="17">
        <v>2017</v>
      </c>
    </row>
    <row r="927" spans="1:6" ht="15.75">
      <c r="A927" s="76" t="s">
        <v>2</v>
      </c>
      <c r="B927" s="77" t="s">
        <v>3</v>
      </c>
      <c r="C927" s="78"/>
      <c r="D927" s="247"/>
      <c r="E927" s="247"/>
      <c r="F927" s="248"/>
    </row>
    <row r="928" spans="1:6" ht="15.75">
      <c r="A928" s="53" t="s">
        <v>4</v>
      </c>
      <c r="B928" s="54" t="s">
        <v>5</v>
      </c>
      <c r="C928" s="55" t="s">
        <v>6</v>
      </c>
      <c r="D928" s="105">
        <v>19320724</v>
      </c>
      <c r="E928" s="105">
        <v>21186779</v>
      </c>
      <c r="F928" s="106">
        <v>21186779</v>
      </c>
    </row>
    <row r="929" spans="1:6" ht="15.75">
      <c r="A929" s="53" t="s">
        <v>7</v>
      </c>
      <c r="B929" s="54" t="s">
        <v>8</v>
      </c>
      <c r="C929" s="55" t="s">
        <v>6</v>
      </c>
      <c r="D929" s="105">
        <v>-125009</v>
      </c>
      <c r="E929" s="105">
        <v>-577015</v>
      </c>
      <c r="F929" s="106">
        <v>-577015</v>
      </c>
    </row>
    <row r="930" spans="1:6" ht="15.75">
      <c r="A930" s="53" t="s">
        <v>9</v>
      </c>
      <c r="B930" s="54" t="s">
        <v>10</v>
      </c>
      <c r="C930" s="55" t="s">
        <v>6</v>
      </c>
      <c r="D930" s="105">
        <v>489095</v>
      </c>
      <c r="E930" s="105">
        <v>30582</v>
      </c>
      <c r="F930" s="106">
        <v>30582</v>
      </c>
    </row>
    <row r="931" spans="1:6" ht="15.75">
      <c r="A931" s="53" t="s">
        <v>11</v>
      </c>
      <c r="B931" s="54" t="s">
        <v>12</v>
      </c>
      <c r="C931" s="55" t="s">
        <v>6</v>
      </c>
      <c r="D931" s="105">
        <v>154125</v>
      </c>
      <c r="E931" s="105">
        <v>-283437</v>
      </c>
      <c r="F931" s="106">
        <v>-283437</v>
      </c>
    </row>
    <row r="932" spans="1:6" ht="15.75">
      <c r="A932" s="53" t="s">
        <v>13</v>
      </c>
      <c r="B932" s="54" t="s">
        <v>14</v>
      </c>
      <c r="C932" s="55"/>
      <c r="D932" s="105"/>
      <c r="E932" s="105"/>
      <c r="F932" s="106"/>
    </row>
    <row r="933" spans="1:6" ht="47.25">
      <c r="A933" s="53" t="s">
        <v>15</v>
      </c>
      <c r="B933" s="54" t="s">
        <v>67</v>
      </c>
      <c r="C933" s="55" t="s">
        <v>16</v>
      </c>
      <c r="D933" s="105">
        <v>-0.6470202669423776</v>
      </c>
      <c r="E933" s="105"/>
      <c r="F933" s="106"/>
    </row>
    <row r="934" spans="1:6" ht="31.5">
      <c r="A934" s="53" t="s">
        <v>17</v>
      </c>
      <c r="B934" s="54" t="s">
        <v>66</v>
      </c>
      <c r="C934" s="55"/>
      <c r="D934" s="81"/>
      <c r="E934" s="81"/>
      <c r="F934" s="82"/>
    </row>
    <row r="935" spans="1:6" ht="18.75">
      <c r="A935" s="53" t="s">
        <v>18</v>
      </c>
      <c r="B935" s="54" t="s">
        <v>58</v>
      </c>
      <c r="C935" s="55" t="s">
        <v>19</v>
      </c>
      <c r="D935" s="81"/>
      <c r="E935" s="81"/>
      <c r="F935" s="82"/>
    </row>
    <row r="936" spans="1:6" ht="18.75">
      <c r="A936" s="53" t="s">
        <v>20</v>
      </c>
      <c r="B936" s="54" t="s">
        <v>59</v>
      </c>
      <c r="C936" s="55" t="s">
        <v>21</v>
      </c>
      <c r="D936" s="81"/>
      <c r="E936" s="81"/>
      <c r="F936" s="82"/>
    </row>
    <row r="937" spans="1:6" ht="18.75">
      <c r="A937" s="58" t="s">
        <v>22</v>
      </c>
      <c r="B937" s="59" t="s">
        <v>60</v>
      </c>
      <c r="C937" s="60" t="s">
        <v>19</v>
      </c>
      <c r="D937" s="194">
        <v>3.9763</v>
      </c>
      <c r="E937" s="194">
        <v>7.300000000000001</v>
      </c>
      <c r="F937" s="195">
        <v>3.6051956686557913</v>
      </c>
    </row>
    <row r="938" spans="1:6" ht="34.5">
      <c r="A938" s="53" t="s">
        <v>61</v>
      </c>
      <c r="B938" s="54" t="s">
        <v>63</v>
      </c>
      <c r="C938" s="55" t="s">
        <v>62</v>
      </c>
      <c r="D938" s="194">
        <v>21.567832000000003</v>
      </c>
      <c r="E938" s="194">
        <v>19.87</v>
      </c>
      <c r="F938" s="195">
        <v>21.617754846</v>
      </c>
    </row>
    <row r="939" spans="1:6" ht="18.75">
      <c r="A939" s="53" t="s">
        <v>24</v>
      </c>
      <c r="B939" s="54" t="s">
        <v>64</v>
      </c>
      <c r="C939" s="55" t="s">
        <v>23</v>
      </c>
      <c r="D939" s="194">
        <v>1.7828990000000002</v>
      </c>
      <c r="E939" s="194">
        <v>1.83</v>
      </c>
      <c r="F939" s="195">
        <v>1.7828990000000002</v>
      </c>
    </row>
    <row r="940" spans="1:6" ht="34.5">
      <c r="A940" s="53" t="s">
        <v>25</v>
      </c>
      <c r="B940" s="54" t="s">
        <v>65</v>
      </c>
      <c r="C940" s="55" t="s">
        <v>16</v>
      </c>
      <c r="D940" s="199" t="s">
        <v>241</v>
      </c>
      <c r="E940" s="199" t="s">
        <v>242</v>
      </c>
      <c r="F940" s="200" t="s">
        <v>243</v>
      </c>
    </row>
    <row r="941" spans="1:6" ht="18.75">
      <c r="A941" s="53" t="s">
        <v>26</v>
      </c>
      <c r="B941" s="54" t="s">
        <v>68</v>
      </c>
      <c r="C941" s="55"/>
      <c r="D941" s="199" t="s">
        <v>236</v>
      </c>
      <c r="E941" s="199" t="s">
        <v>237</v>
      </c>
      <c r="F941" s="200"/>
    </row>
    <row r="942" spans="1:6" ht="34.5">
      <c r="A942" s="53" t="s">
        <v>27</v>
      </c>
      <c r="B942" s="54" t="s">
        <v>69</v>
      </c>
      <c r="C942" s="55" t="s">
        <v>21</v>
      </c>
      <c r="D942" s="194"/>
      <c r="E942" s="194"/>
      <c r="F942" s="195"/>
    </row>
    <row r="943" spans="1:6" ht="15.75">
      <c r="A943" s="53" t="s">
        <v>28</v>
      </c>
      <c r="B943" s="54" t="s">
        <v>29</v>
      </c>
      <c r="C943" s="55" t="s">
        <v>6</v>
      </c>
      <c r="D943" s="194">
        <v>35995.51272266629</v>
      </c>
      <c r="E943" s="194">
        <v>24198.739803020988</v>
      </c>
      <c r="F943" s="195">
        <v>52006.71576681504</v>
      </c>
    </row>
    <row r="944" spans="1:6" ht="50.25">
      <c r="A944" s="53" t="s">
        <v>30</v>
      </c>
      <c r="B944" s="54" t="s">
        <v>78</v>
      </c>
      <c r="C944" s="55" t="s">
        <v>6</v>
      </c>
      <c r="D944" s="194">
        <v>23809.35897739747</v>
      </c>
      <c r="E944" s="194">
        <v>17409.939803020992</v>
      </c>
      <c r="F944" s="195">
        <v>39722.61112154598</v>
      </c>
    </row>
    <row r="945" spans="1:6" ht="15.75">
      <c r="A945" s="53"/>
      <c r="B945" s="54" t="s">
        <v>70</v>
      </c>
      <c r="C945" s="55"/>
      <c r="D945" s="194"/>
      <c r="E945" s="194"/>
      <c r="F945" s="195"/>
    </row>
    <row r="946" spans="1:6" ht="15.75">
      <c r="A946" s="53"/>
      <c r="B946" s="54" t="s">
        <v>31</v>
      </c>
      <c r="C946" s="55"/>
      <c r="D946" s="194">
        <v>4543.860374029966</v>
      </c>
      <c r="E946" s="194">
        <v>4804.714088742148</v>
      </c>
      <c r="F946" s="195">
        <v>4849.674494085126</v>
      </c>
    </row>
    <row r="947" spans="1:6" ht="15.75">
      <c r="A947" s="53"/>
      <c r="B947" s="54" t="s">
        <v>32</v>
      </c>
      <c r="C947" s="55"/>
      <c r="D947" s="194">
        <v>0</v>
      </c>
      <c r="E947" s="194">
        <v>1441.68</v>
      </c>
      <c r="F947" s="195">
        <v>3545</v>
      </c>
    </row>
    <row r="948" spans="1:6" ht="15.75">
      <c r="A948" s="53"/>
      <c r="B948" s="54" t="s">
        <v>33</v>
      </c>
      <c r="C948" s="55"/>
      <c r="D948" s="194">
        <v>1058.93802</v>
      </c>
      <c r="E948" s="194">
        <v>1359.88040647767</v>
      </c>
      <c r="F948" s="195">
        <v>2265.2810375172285</v>
      </c>
    </row>
    <row r="949" spans="1:6" ht="18.75">
      <c r="A949" s="53" t="s">
        <v>34</v>
      </c>
      <c r="B949" s="54" t="s">
        <v>71</v>
      </c>
      <c r="C949" s="55" t="s">
        <v>6</v>
      </c>
      <c r="D949" s="194">
        <v>11900.265112599998</v>
      </c>
      <c r="E949" s="194">
        <v>9531.88</v>
      </c>
      <c r="F949" s="195">
        <v>11902.906241669776</v>
      </c>
    </row>
    <row r="950" spans="1:6" ht="31.5">
      <c r="A950" s="53" t="s">
        <v>35</v>
      </c>
      <c r="B950" s="54" t="s">
        <v>72</v>
      </c>
      <c r="C950" s="55" t="s">
        <v>6</v>
      </c>
      <c r="D950" s="194"/>
      <c r="E950" s="194"/>
      <c r="F950" s="195">
        <v>381.1984035992791</v>
      </c>
    </row>
    <row r="951" spans="1:6" ht="31.5">
      <c r="A951" s="53" t="s">
        <v>36</v>
      </c>
      <c r="B951" s="54" t="s">
        <v>77</v>
      </c>
      <c r="C951" s="55" t="s">
        <v>6</v>
      </c>
      <c r="D951" s="194"/>
      <c r="E951" s="194"/>
      <c r="F951" s="195"/>
    </row>
    <row r="952" spans="1:6" ht="15.75">
      <c r="A952" s="53" t="s">
        <v>37</v>
      </c>
      <c r="B952" s="54" t="s">
        <v>38</v>
      </c>
      <c r="C952" s="55"/>
      <c r="D952" s="194"/>
      <c r="E952" s="194"/>
      <c r="F952" s="195"/>
    </row>
    <row r="953" spans="1:6" ht="15.75">
      <c r="A953" s="53"/>
      <c r="B953" s="62" t="s">
        <v>39</v>
      </c>
      <c r="C953" s="55"/>
      <c r="D953" s="194"/>
      <c r="E953" s="194"/>
      <c r="F953" s="195"/>
    </row>
    <row r="954" spans="1:6" ht="18.75">
      <c r="A954" s="53"/>
      <c r="B954" s="54" t="s">
        <v>73</v>
      </c>
      <c r="C954" s="55" t="s">
        <v>40</v>
      </c>
      <c r="D954" s="194">
        <v>554.2411</v>
      </c>
      <c r="E954" s="194">
        <v>499.9511999999999</v>
      </c>
      <c r="F954" s="195">
        <v>554.2411</v>
      </c>
    </row>
    <row r="955" spans="1:6" ht="18.75">
      <c r="A955" s="53"/>
      <c r="B955" s="54" t="s">
        <v>74</v>
      </c>
      <c r="C955" s="55" t="s">
        <v>41</v>
      </c>
      <c r="D955" s="194">
        <v>64.94558545489731</v>
      </c>
      <c r="E955" s="194">
        <v>48.40220366111931</v>
      </c>
      <c r="F955" s="195">
        <v>93.8341017416699</v>
      </c>
    </row>
    <row r="956" spans="1:6" ht="15.75">
      <c r="A956" s="53" t="s">
        <v>42</v>
      </c>
      <c r="B956" s="54" t="s">
        <v>43</v>
      </c>
      <c r="C956" s="55"/>
      <c r="D956" s="194"/>
      <c r="E956" s="194"/>
      <c r="F956" s="195"/>
    </row>
    <row r="957" spans="1:6" ht="15.75">
      <c r="A957" s="53" t="s">
        <v>44</v>
      </c>
      <c r="B957" s="54" t="s">
        <v>45</v>
      </c>
      <c r="C957" s="55" t="s">
        <v>46</v>
      </c>
      <c r="D957" s="194">
        <v>8.0375</v>
      </c>
      <c r="E957" s="194">
        <v>8.18788</v>
      </c>
      <c r="F957" s="195">
        <v>8</v>
      </c>
    </row>
    <row r="958" spans="1:6" ht="31.5">
      <c r="A958" s="53" t="s">
        <v>47</v>
      </c>
      <c r="B958" s="54" t="s">
        <v>48</v>
      </c>
      <c r="C958" s="55" t="s">
        <v>75</v>
      </c>
      <c r="D958" s="194">
        <v>47.11104586863626</v>
      </c>
      <c r="E958" s="194">
        <v>48.900672790577346</v>
      </c>
      <c r="F958" s="195">
        <v>50.517442646720056</v>
      </c>
    </row>
    <row r="959" spans="1:6" ht="15.75">
      <c r="A959" s="53" t="s">
        <v>49</v>
      </c>
      <c r="B959" s="54" t="s">
        <v>50</v>
      </c>
      <c r="C959" s="55"/>
      <c r="D959" s="194"/>
      <c r="E959" s="194"/>
      <c r="F959" s="195"/>
    </row>
    <row r="960" spans="1:6" ht="15.75">
      <c r="A960" s="53"/>
      <c r="B960" s="62" t="s">
        <v>39</v>
      </c>
      <c r="C960" s="55"/>
      <c r="D960" s="194"/>
      <c r="E960" s="194"/>
      <c r="F960" s="195"/>
    </row>
    <row r="961" spans="1:6" ht="15.75">
      <c r="A961" s="53"/>
      <c r="B961" s="54" t="s">
        <v>51</v>
      </c>
      <c r="C961" s="55" t="s">
        <v>6</v>
      </c>
      <c r="D961" s="194">
        <v>1000</v>
      </c>
      <c r="E961" s="194">
        <v>1000</v>
      </c>
      <c r="F961" s="195">
        <v>1000</v>
      </c>
    </row>
    <row r="962" spans="1:6" ht="16.5" thickBot="1">
      <c r="A962" s="64"/>
      <c r="B962" s="65" t="s">
        <v>52</v>
      </c>
      <c r="C962" s="66" t="s">
        <v>6</v>
      </c>
      <c r="D962" s="205"/>
      <c r="E962" s="205"/>
      <c r="F962" s="206"/>
    </row>
    <row r="963" spans="1:6" ht="21" thickBot="1">
      <c r="A963" s="444" t="s">
        <v>144</v>
      </c>
      <c r="B963" s="445"/>
      <c r="C963" s="445"/>
      <c r="D963" s="445"/>
      <c r="E963" s="445"/>
      <c r="F963" s="446"/>
    </row>
    <row r="964" spans="1:6" ht="21" thickBot="1">
      <c r="A964" s="447" t="s">
        <v>344</v>
      </c>
      <c r="B964" s="448"/>
      <c r="C964" s="448"/>
      <c r="D964" s="448"/>
      <c r="E964" s="448"/>
      <c r="F964" s="449"/>
    </row>
    <row r="965" spans="1:6" ht="35.25" thickBot="1">
      <c r="A965" s="15" t="s">
        <v>53</v>
      </c>
      <c r="B965" s="16" t="s">
        <v>0</v>
      </c>
      <c r="C965" s="16" t="s">
        <v>1</v>
      </c>
      <c r="D965" s="16" t="s">
        <v>56</v>
      </c>
      <c r="E965" s="16" t="s">
        <v>55</v>
      </c>
      <c r="F965" s="17" t="s">
        <v>54</v>
      </c>
    </row>
    <row r="966" spans="1:6" ht="16.5" thickBot="1">
      <c r="A966" s="15"/>
      <c r="B966" s="16"/>
      <c r="C966" s="16"/>
      <c r="D966" s="16">
        <v>2015</v>
      </c>
      <c r="E966" s="16">
        <v>2016</v>
      </c>
      <c r="F966" s="17">
        <v>2017</v>
      </c>
    </row>
    <row r="967" spans="1:6" ht="15.75">
      <c r="A967" s="45" t="s">
        <v>2</v>
      </c>
      <c r="B967" s="46" t="s">
        <v>3</v>
      </c>
      <c r="C967" s="47"/>
      <c r="D967" s="170"/>
      <c r="E967" s="170"/>
      <c r="F967" s="171"/>
    </row>
    <row r="968" spans="1:6" ht="15.75">
      <c r="A968" s="5" t="s">
        <v>4</v>
      </c>
      <c r="B968" s="4" t="s">
        <v>5</v>
      </c>
      <c r="C968" s="2" t="s">
        <v>6</v>
      </c>
      <c r="D968" s="105">
        <v>19320724</v>
      </c>
      <c r="E968" s="105">
        <v>21186779</v>
      </c>
      <c r="F968" s="106">
        <v>21186779</v>
      </c>
    </row>
    <row r="969" spans="1:6" ht="15.75">
      <c r="A969" s="5" t="s">
        <v>7</v>
      </c>
      <c r="B969" s="4" t="s">
        <v>8</v>
      </c>
      <c r="C969" s="2" t="s">
        <v>6</v>
      </c>
      <c r="D969" s="105">
        <v>-125009</v>
      </c>
      <c r="E969" s="105">
        <v>-577015</v>
      </c>
      <c r="F969" s="106">
        <v>-577015</v>
      </c>
    </row>
    <row r="970" spans="1:6" ht="15.75">
      <c r="A970" s="5" t="s">
        <v>9</v>
      </c>
      <c r="B970" s="4" t="s">
        <v>10</v>
      </c>
      <c r="C970" s="2" t="s">
        <v>6</v>
      </c>
      <c r="D970" s="105">
        <v>489095</v>
      </c>
      <c r="E970" s="105">
        <v>30582</v>
      </c>
      <c r="F970" s="106">
        <v>30582</v>
      </c>
    </row>
    <row r="971" spans="1:6" ht="15.75">
      <c r="A971" s="5" t="s">
        <v>11</v>
      </c>
      <c r="B971" s="4" t="s">
        <v>12</v>
      </c>
      <c r="C971" s="2" t="s">
        <v>6</v>
      </c>
      <c r="D971" s="105">
        <v>154125</v>
      </c>
      <c r="E971" s="105">
        <v>-283437</v>
      </c>
      <c r="F971" s="106">
        <v>-283437</v>
      </c>
    </row>
    <row r="972" spans="1:6" ht="15.75">
      <c r="A972" s="5" t="s">
        <v>13</v>
      </c>
      <c r="B972" s="4" t="s">
        <v>14</v>
      </c>
      <c r="C972" s="2"/>
      <c r="D972" s="105"/>
      <c r="E972" s="105"/>
      <c r="F972" s="106"/>
    </row>
    <row r="973" spans="1:6" ht="47.25">
      <c r="A973" s="5" t="s">
        <v>15</v>
      </c>
      <c r="B973" s="4" t="s">
        <v>67</v>
      </c>
      <c r="C973" s="2" t="s">
        <v>16</v>
      </c>
      <c r="D973" s="105">
        <v>-0.6470202669423776</v>
      </c>
      <c r="E973" s="105"/>
      <c r="F973" s="106"/>
    </row>
    <row r="974" spans="1:6" ht="31.5">
      <c r="A974" s="5" t="s">
        <v>17</v>
      </c>
      <c r="B974" s="4" t="s">
        <v>66</v>
      </c>
      <c r="C974" s="2"/>
      <c r="D974" s="3"/>
      <c r="E974" s="3"/>
      <c r="F974" s="6"/>
    </row>
    <row r="975" spans="1:6" ht="18.75">
      <c r="A975" s="5" t="s">
        <v>18</v>
      </c>
      <c r="B975" s="4" t="s">
        <v>58</v>
      </c>
      <c r="C975" s="2" t="s">
        <v>19</v>
      </c>
      <c r="D975" s="3"/>
      <c r="E975" s="3"/>
      <c r="F975" s="6"/>
    </row>
    <row r="976" spans="1:6" ht="18.75">
      <c r="A976" s="5" t="s">
        <v>20</v>
      </c>
      <c r="B976" s="4" t="s">
        <v>59</v>
      </c>
      <c r="C976" s="2" t="s">
        <v>21</v>
      </c>
      <c r="D976" s="3"/>
      <c r="E976" s="3"/>
      <c r="F976" s="6"/>
    </row>
    <row r="977" spans="1:6" ht="18.75">
      <c r="A977" s="58" t="s">
        <v>22</v>
      </c>
      <c r="B977" s="59" t="s">
        <v>60</v>
      </c>
      <c r="C977" s="60" t="s">
        <v>19</v>
      </c>
      <c r="D977" s="87">
        <v>425.05</v>
      </c>
      <c r="E977" s="87">
        <v>495.38</v>
      </c>
      <c r="F977" s="88">
        <v>460.6</v>
      </c>
    </row>
    <row r="978" spans="1:6" ht="34.5">
      <c r="A978" s="53" t="s">
        <v>61</v>
      </c>
      <c r="B978" s="166" t="s">
        <v>63</v>
      </c>
      <c r="C978" s="55" t="s">
        <v>62</v>
      </c>
      <c r="D978" s="89">
        <v>2544620</v>
      </c>
      <c r="E978" s="89">
        <v>4131540</v>
      </c>
      <c r="F978" s="90">
        <v>3868470</v>
      </c>
    </row>
    <row r="979" spans="1:6" ht="18.75">
      <c r="A979" s="53" t="s">
        <v>24</v>
      </c>
      <c r="B979" s="54" t="s">
        <v>64</v>
      </c>
      <c r="C979" s="55" t="s">
        <v>23</v>
      </c>
      <c r="D979" s="89">
        <v>59387.319</v>
      </c>
      <c r="E979" s="89">
        <v>59721.798</v>
      </c>
      <c r="F979" s="90">
        <v>59093.996</v>
      </c>
    </row>
    <row r="980" spans="1:6" ht="236.25">
      <c r="A980" s="53" t="s">
        <v>25</v>
      </c>
      <c r="B980" s="54" t="s">
        <v>65</v>
      </c>
      <c r="C980" s="55" t="s">
        <v>16</v>
      </c>
      <c r="D980" s="192" t="s">
        <v>151</v>
      </c>
      <c r="E980" s="152" t="s">
        <v>154</v>
      </c>
      <c r="F980" s="165" t="s">
        <v>154</v>
      </c>
    </row>
    <row r="981" spans="1:6" ht="31.5">
      <c r="A981" s="53" t="s">
        <v>26</v>
      </c>
      <c r="B981" s="54" t="s">
        <v>68</v>
      </c>
      <c r="C981" s="55"/>
      <c r="D981" s="149" t="s">
        <v>188</v>
      </c>
      <c r="E981" s="149" t="s">
        <v>188</v>
      </c>
      <c r="F981" s="172" t="s">
        <v>188</v>
      </c>
    </row>
    <row r="982" spans="1:6" ht="34.5">
      <c r="A982" s="53" t="s">
        <v>27</v>
      </c>
      <c r="B982" s="54" t="s">
        <v>69</v>
      </c>
      <c r="C982" s="55" t="s">
        <v>21</v>
      </c>
      <c r="D982" s="148"/>
      <c r="E982" s="148"/>
      <c r="F982" s="150"/>
    </row>
    <row r="983" spans="1:6" ht="15.75">
      <c r="A983" s="53" t="s">
        <v>28</v>
      </c>
      <c r="B983" s="54" t="s">
        <v>29</v>
      </c>
      <c r="C983" s="55" t="s">
        <v>6</v>
      </c>
      <c r="D983" s="81">
        <v>1273572</v>
      </c>
      <c r="E983" s="81">
        <v>1755886.03</v>
      </c>
      <c r="F983" s="82">
        <v>2234950.1863589534</v>
      </c>
    </row>
    <row r="984" spans="1:6" ht="50.25">
      <c r="A984" s="53" t="s">
        <v>30</v>
      </c>
      <c r="B984" s="54" t="s">
        <v>78</v>
      </c>
      <c r="C984" s="55" t="s">
        <v>6</v>
      </c>
      <c r="D984" s="81">
        <v>737328.19</v>
      </c>
      <c r="E984" s="81">
        <v>1144359.59</v>
      </c>
      <c r="F984" s="82">
        <v>1215323.13</v>
      </c>
    </row>
    <row r="985" spans="1:6" ht="15.75">
      <c r="A985" s="53"/>
      <c r="B985" s="54" t="s">
        <v>70</v>
      </c>
      <c r="C985" s="55"/>
      <c r="D985" s="81"/>
      <c r="E985" s="81"/>
      <c r="F985" s="82"/>
    </row>
    <row r="986" spans="1:6" ht="15.75">
      <c r="A986" s="53"/>
      <c r="B986" s="54" t="s">
        <v>31</v>
      </c>
      <c r="C986" s="55"/>
      <c r="D986" s="81">
        <v>202814.5</v>
      </c>
      <c r="E986" s="81">
        <v>340517.64</v>
      </c>
      <c r="F986" s="82">
        <v>372020.13</v>
      </c>
    </row>
    <row r="987" spans="1:6" ht="15.75">
      <c r="A987" s="53"/>
      <c r="B987" s="54" t="s">
        <v>32</v>
      </c>
      <c r="C987" s="55"/>
      <c r="D987" s="81"/>
      <c r="E987" s="81"/>
      <c r="F987" s="82"/>
    </row>
    <row r="988" spans="1:6" ht="15.75">
      <c r="A988" s="53"/>
      <c r="B988" s="54" t="s">
        <v>33</v>
      </c>
      <c r="C988" s="55"/>
      <c r="D988" s="81">
        <v>338836</v>
      </c>
      <c r="E988" s="81">
        <v>458612.78</v>
      </c>
      <c r="F988" s="82">
        <v>481009.33</v>
      </c>
    </row>
    <row r="989" spans="1:6" ht="18.75">
      <c r="A989" s="53" t="s">
        <v>34</v>
      </c>
      <c r="B989" s="54" t="s">
        <v>71</v>
      </c>
      <c r="C989" s="55" t="s">
        <v>6</v>
      </c>
      <c r="D989" s="81">
        <v>536243.82</v>
      </c>
      <c r="E989" s="81">
        <v>671366.17</v>
      </c>
      <c r="F989" s="82">
        <v>930850.9773439937</v>
      </c>
    </row>
    <row r="990" spans="1:6" ht="31.5">
      <c r="A990" s="53" t="s">
        <v>35</v>
      </c>
      <c r="B990" s="54" t="s">
        <v>72</v>
      </c>
      <c r="C990" s="55" t="s">
        <v>6</v>
      </c>
      <c r="D990" s="81"/>
      <c r="E990" s="81">
        <v>-59839.73</v>
      </c>
      <c r="F990" s="82">
        <v>88981.18</v>
      </c>
    </row>
    <row r="991" spans="1:6" ht="31.5">
      <c r="A991" s="53" t="s">
        <v>36</v>
      </c>
      <c r="B991" s="54" t="s">
        <v>77</v>
      </c>
      <c r="C991" s="55" t="s">
        <v>6</v>
      </c>
      <c r="D991" s="81"/>
      <c r="E991" s="81"/>
      <c r="F991" s="82"/>
    </row>
    <row r="992" spans="1:6" ht="15.75">
      <c r="A992" s="53" t="s">
        <v>37</v>
      </c>
      <c r="B992" s="54" t="s">
        <v>38</v>
      </c>
      <c r="C992" s="55"/>
      <c r="D992" s="81"/>
      <c r="E992" s="81"/>
      <c r="F992" s="82"/>
    </row>
    <row r="993" spans="1:6" ht="15.75">
      <c r="A993" s="53"/>
      <c r="B993" s="62" t="s">
        <v>39</v>
      </c>
      <c r="C993" s="55"/>
      <c r="D993" s="81"/>
      <c r="E993" s="81"/>
      <c r="F993" s="82"/>
    </row>
    <row r="994" spans="1:6" ht="18.75">
      <c r="A994" s="53"/>
      <c r="B994" s="54" t="s">
        <v>73</v>
      </c>
      <c r="C994" s="55" t="s">
        <v>40</v>
      </c>
      <c r="D994" s="81">
        <v>12608.06</v>
      </c>
      <c r="E994" s="81">
        <v>18925.58</v>
      </c>
      <c r="F994" s="82">
        <v>18959.68</v>
      </c>
    </row>
    <row r="995" spans="1:6" ht="18.75">
      <c r="A995" s="53"/>
      <c r="B995" s="54" t="s">
        <v>74</v>
      </c>
      <c r="C995" s="55" t="s">
        <v>41</v>
      </c>
      <c r="D995" s="81">
        <f>D984/D994</f>
        <v>58.48070123397255</v>
      </c>
      <c r="E995" s="81">
        <f>E984/E994</f>
        <v>60.46628901201443</v>
      </c>
      <c r="F995" s="82">
        <f>F984/F994</f>
        <v>64.10040306587452</v>
      </c>
    </row>
    <row r="996" spans="1:6" ht="15.75">
      <c r="A996" s="53" t="s">
        <v>42</v>
      </c>
      <c r="B996" s="54" t="s">
        <v>43</v>
      </c>
      <c r="C996" s="55"/>
      <c r="D996" s="81"/>
      <c r="E996" s="81"/>
      <c r="F996" s="82"/>
    </row>
    <row r="997" spans="1:6" ht="15.75">
      <c r="A997" s="53" t="s">
        <v>44</v>
      </c>
      <c r="B997" s="54" t="s">
        <v>45</v>
      </c>
      <c r="C997" s="55" t="s">
        <v>46</v>
      </c>
      <c r="D997" s="81">
        <v>232</v>
      </c>
      <c r="E997" s="81">
        <v>329.61</v>
      </c>
      <c r="F997" s="82">
        <f>E997</f>
        <v>329.61</v>
      </c>
    </row>
    <row r="998" spans="1:6" ht="31.5">
      <c r="A998" s="53" t="s">
        <v>47</v>
      </c>
      <c r="B998" s="54" t="s">
        <v>48</v>
      </c>
      <c r="C998" s="55" t="s">
        <v>75</v>
      </c>
      <c r="D998" s="81">
        <f>D986/D997/12</f>
        <v>72.85003591954023</v>
      </c>
      <c r="E998" s="81">
        <f>E986/E997/12</f>
        <v>86.0910469949334</v>
      </c>
      <c r="F998" s="82">
        <f>F986/F997/12</f>
        <v>94.05563393100937</v>
      </c>
    </row>
    <row r="999" spans="1:6" ht="15.75">
      <c r="A999" s="53" t="s">
        <v>49</v>
      </c>
      <c r="B999" s="54" t="s">
        <v>50</v>
      </c>
      <c r="C999" s="55"/>
      <c r="D999" s="81"/>
      <c r="E999" s="81"/>
      <c r="F999" s="82"/>
    </row>
    <row r="1000" spans="1:6" ht="15.75">
      <c r="A1000" s="53"/>
      <c r="B1000" s="62" t="s">
        <v>39</v>
      </c>
      <c r="C1000" s="55"/>
      <c r="D1000" s="81"/>
      <c r="E1000" s="81"/>
      <c r="F1000" s="82"/>
    </row>
    <row r="1001" spans="1:6" ht="15.75">
      <c r="A1001" s="53"/>
      <c r="B1001" s="54" t="s">
        <v>51</v>
      </c>
      <c r="C1001" s="55" t="s">
        <v>6</v>
      </c>
      <c r="D1001" s="81">
        <v>1000</v>
      </c>
      <c r="E1001" s="81">
        <v>1000</v>
      </c>
      <c r="F1001" s="82">
        <v>1000</v>
      </c>
    </row>
    <row r="1002" spans="1:6" ht="16.5" thickBot="1">
      <c r="A1002" s="10"/>
      <c r="B1002" s="11" t="s">
        <v>52</v>
      </c>
      <c r="C1002" s="14" t="s">
        <v>6</v>
      </c>
      <c r="D1002" s="12"/>
      <c r="E1002" s="12"/>
      <c r="F1002" s="13"/>
    </row>
    <row r="1003" spans="1:6" s="173" customFormat="1" ht="21" thickBot="1">
      <c r="A1003" s="447" t="s">
        <v>349</v>
      </c>
      <c r="B1003" s="448"/>
      <c r="C1003" s="448"/>
      <c r="D1003" s="448"/>
      <c r="E1003" s="448"/>
      <c r="F1003" s="449"/>
    </row>
    <row r="1004" spans="1:6" ht="35.25" thickBot="1">
      <c r="A1004" s="15" t="s">
        <v>53</v>
      </c>
      <c r="B1004" s="16" t="s">
        <v>0</v>
      </c>
      <c r="C1004" s="16" t="s">
        <v>1</v>
      </c>
      <c r="D1004" s="16" t="s">
        <v>56</v>
      </c>
      <c r="E1004" s="16" t="s">
        <v>55</v>
      </c>
      <c r="F1004" s="17" t="s">
        <v>54</v>
      </c>
    </row>
    <row r="1005" spans="1:6" ht="16.5" thickBot="1">
      <c r="A1005" s="15"/>
      <c r="B1005" s="16"/>
      <c r="C1005" s="16"/>
      <c r="D1005" s="16">
        <v>2015</v>
      </c>
      <c r="E1005" s="16">
        <v>2016</v>
      </c>
      <c r="F1005" s="17">
        <v>2017</v>
      </c>
    </row>
    <row r="1006" spans="1:6" ht="15.75">
      <c r="A1006" s="45" t="s">
        <v>2</v>
      </c>
      <c r="B1006" s="46" t="s">
        <v>3</v>
      </c>
      <c r="C1006" s="47"/>
      <c r="D1006" s="170"/>
      <c r="E1006" s="170"/>
      <c r="F1006" s="171"/>
    </row>
    <row r="1007" spans="1:6" ht="15.75">
      <c r="A1007" s="5" t="s">
        <v>4</v>
      </c>
      <c r="B1007" s="4" t="s">
        <v>5</v>
      </c>
      <c r="C1007" s="2" t="s">
        <v>6</v>
      </c>
      <c r="D1007" s="374">
        <v>19320724</v>
      </c>
      <c r="E1007" s="374">
        <v>21186779</v>
      </c>
      <c r="F1007" s="375">
        <v>21186779</v>
      </c>
    </row>
    <row r="1008" spans="1:6" ht="15.75">
      <c r="A1008" s="5" t="s">
        <v>7</v>
      </c>
      <c r="B1008" s="4" t="s">
        <v>8</v>
      </c>
      <c r="C1008" s="2" t="s">
        <v>6</v>
      </c>
      <c r="D1008" s="374">
        <v>-125009</v>
      </c>
      <c r="E1008" s="374">
        <v>-577015</v>
      </c>
      <c r="F1008" s="375">
        <v>-577015</v>
      </c>
    </row>
    <row r="1009" spans="1:6" ht="15.75">
      <c r="A1009" s="5" t="s">
        <v>9</v>
      </c>
      <c r="B1009" s="4" t="s">
        <v>10</v>
      </c>
      <c r="C1009" s="2" t="s">
        <v>6</v>
      </c>
      <c r="D1009" s="374">
        <v>489095</v>
      </c>
      <c r="E1009" s="374">
        <v>30582</v>
      </c>
      <c r="F1009" s="375">
        <v>30582</v>
      </c>
    </row>
    <row r="1010" spans="1:6" ht="15.75">
      <c r="A1010" s="5" t="s">
        <v>11</v>
      </c>
      <c r="B1010" s="4" t="s">
        <v>12</v>
      </c>
      <c r="C1010" s="2" t="s">
        <v>6</v>
      </c>
      <c r="D1010" s="374">
        <v>154125</v>
      </c>
      <c r="E1010" s="374">
        <v>-283437</v>
      </c>
      <c r="F1010" s="375">
        <v>-283437</v>
      </c>
    </row>
    <row r="1011" spans="1:6" ht="15.75">
      <c r="A1011" s="5" t="s">
        <v>13</v>
      </c>
      <c r="B1011" s="4" t="s">
        <v>14</v>
      </c>
      <c r="C1011" s="2"/>
      <c r="D1011" s="374"/>
      <c r="E1011" s="374"/>
      <c r="F1011" s="375"/>
    </row>
    <row r="1012" spans="1:6" ht="47.25">
      <c r="A1012" s="5" t="s">
        <v>15</v>
      </c>
      <c r="B1012" s="4" t="s">
        <v>67</v>
      </c>
      <c r="C1012" s="2" t="s">
        <v>16</v>
      </c>
      <c r="D1012" s="374">
        <v>-0.6470202669423776</v>
      </c>
      <c r="E1012" s="374">
        <v>-2.72</v>
      </c>
      <c r="F1012" s="375">
        <v>-2.72</v>
      </c>
    </row>
    <row r="1013" spans="1:6" ht="31.5">
      <c r="A1013" s="5" t="s">
        <v>17</v>
      </c>
      <c r="B1013" s="4" t="s">
        <v>66</v>
      </c>
      <c r="C1013" s="2"/>
      <c r="D1013" s="3"/>
      <c r="E1013" s="3"/>
      <c r="F1013" s="6"/>
    </row>
    <row r="1014" spans="1:6" ht="18.75">
      <c r="A1014" s="5" t="s">
        <v>18</v>
      </c>
      <c r="B1014" s="4" t="s">
        <v>58</v>
      </c>
      <c r="C1014" s="2" t="s">
        <v>19</v>
      </c>
      <c r="D1014" s="3"/>
      <c r="E1014" s="3"/>
      <c r="F1014" s="6"/>
    </row>
    <row r="1015" spans="1:6" ht="18.75">
      <c r="A1015" s="5" t="s">
        <v>20</v>
      </c>
      <c r="B1015" s="4" t="s">
        <v>59</v>
      </c>
      <c r="C1015" s="2" t="s">
        <v>21</v>
      </c>
      <c r="D1015" s="3"/>
      <c r="E1015" s="3"/>
      <c r="F1015" s="6"/>
    </row>
    <row r="1016" spans="1:6" ht="18.75">
      <c r="A1016" s="58" t="s">
        <v>22</v>
      </c>
      <c r="B1016" s="59" t="s">
        <v>60</v>
      </c>
      <c r="C1016" s="60" t="s">
        <v>19</v>
      </c>
      <c r="D1016" s="376">
        <v>425.05</v>
      </c>
      <c r="E1016" s="376">
        <v>495.38</v>
      </c>
      <c r="F1016" s="377">
        <v>481.87</v>
      </c>
    </row>
    <row r="1017" spans="1:6" ht="34.5">
      <c r="A1017" s="53" t="s">
        <v>61</v>
      </c>
      <c r="B1017" s="166" t="s">
        <v>63</v>
      </c>
      <c r="C1017" s="55" t="s">
        <v>62</v>
      </c>
      <c r="D1017" s="378">
        <f>('[1]4'!$J$22+'[1]4'!$J$20)*1000</f>
        <v>2544620</v>
      </c>
      <c r="E1017" s="378">
        <f>('[1]4'!$O$22+'[1]4'!$O$20)*1000</f>
        <v>4131540</v>
      </c>
      <c r="F1017" s="379">
        <v>4017566</v>
      </c>
    </row>
    <row r="1018" spans="1:6" ht="18.75">
      <c r="A1018" s="53" t="s">
        <v>24</v>
      </c>
      <c r="B1018" s="54" t="s">
        <v>64</v>
      </c>
      <c r="C1018" s="55" t="s">
        <v>23</v>
      </c>
      <c r="D1018" s="378">
        <v>59387.319</v>
      </c>
      <c r="E1018" s="378">
        <v>59721.798</v>
      </c>
      <c r="F1018" s="379">
        <v>59093.996</v>
      </c>
    </row>
    <row r="1019" spans="1:6" ht="264.75" customHeight="1">
      <c r="A1019" s="53" t="s">
        <v>25</v>
      </c>
      <c r="B1019" s="54" t="s">
        <v>65</v>
      </c>
      <c r="C1019" s="55" t="s">
        <v>16</v>
      </c>
      <c r="D1019" s="192" t="s">
        <v>345</v>
      </c>
      <c r="E1019" s="152" t="s">
        <v>154</v>
      </c>
      <c r="F1019" s="165" t="s">
        <v>154</v>
      </c>
    </row>
    <row r="1020" spans="1:6" ht="31.5">
      <c r="A1020" s="53" t="s">
        <v>26</v>
      </c>
      <c r="B1020" s="54" t="s">
        <v>68</v>
      </c>
      <c r="C1020" s="55"/>
      <c r="D1020" s="149" t="s">
        <v>188</v>
      </c>
      <c r="E1020" s="149" t="s">
        <v>188</v>
      </c>
      <c r="F1020" s="172" t="s">
        <v>188</v>
      </c>
    </row>
    <row r="1021" spans="1:6" ht="34.5">
      <c r="A1021" s="53" t="s">
        <v>27</v>
      </c>
      <c r="B1021" s="54" t="s">
        <v>69</v>
      </c>
      <c r="C1021" s="55" t="s">
        <v>21</v>
      </c>
      <c r="D1021" s="148"/>
      <c r="E1021" s="148"/>
      <c r="F1021" s="150"/>
    </row>
    <row r="1022" spans="1:6" ht="15.75">
      <c r="A1022" s="53" t="s">
        <v>28</v>
      </c>
      <c r="B1022" s="54" t="s">
        <v>29</v>
      </c>
      <c r="C1022" s="55" t="s">
        <v>6</v>
      </c>
      <c r="D1022" s="380">
        <v>1273572</v>
      </c>
      <c r="E1022" s="380">
        <v>1755886.03</v>
      </c>
      <c r="F1022" s="381">
        <f>SUM(F1023,F1028,F1029,F1030)</f>
        <v>2944447.19</v>
      </c>
    </row>
    <row r="1023" spans="1:6" ht="50.25">
      <c r="A1023" s="53" t="s">
        <v>30</v>
      </c>
      <c r="B1023" s="54" t="s">
        <v>78</v>
      </c>
      <c r="C1023" s="55" t="s">
        <v>6</v>
      </c>
      <c r="D1023" s="380">
        <v>737328.19</v>
      </c>
      <c r="E1023" s="380">
        <v>1144359.59</v>
      </c>
      <c r="F1023" s="381">
        <v>1618827.57</v>
      </c>
    </row>
    <row r="1024" spans="1:6" ht="15.75">
      <c r="A1024" s="53"/>
      <c r="B1024" s="54" t="s">
        <v>70</v>
      </c>
      <c r="C1024" s="55"/>
      <c r="D1024" s="380"/>
      <c r="E1024" s="380"/>
      <c r="F1024" s="381"/>
    </row>
    <row r="1025" spans="1:6" ht="15.75">
      <c r="A1025" s="53"/>
      <c r="B1025" s="54" t="s">
        <v>31</v>
      </c>
      <c r="C1025" s="55"/>
      <c r="D1025" s="380">
        <v>202814.5</v>
      </c>
      <c r="E1025" s="380">
        <v>340517.64</v>
      </c>
      <c r="F1025" s="381">
        <f>372020.13+223877.01</f>
        <v>595897.14</v>
      </c>
    </row>
    <row r="1026" spans="1:6" ht="15.75">
      <c r="A1026" s="53"/>
      <c r="B1026" s="54" t="s">
        <v>32</v>
      </c>
      <c r="C1026" s="55"/>
      <c r="D1026" s="380"/>
      <c r="E1026" s="380"/>
      <c r="F1026" s="381"/>
    </row>
    <row r="1027" spans="1:6" ht="15.75">
      <c r="A1027" s="53"/>
      <c r="B1027" s="54" t="s">
        <v>33</v>
      </c>
      <c r="C1027" s="55"/>
      <c r="D1027" s="380">
        <v>338836</v>
      </c>
      <c r="E1027" s="380">
        <v>458612.78</v>
      </c>
      <c r="F1027" s="381">
        <f>481009.33+98443.6</f>
        <v>579452.93</v>
      </c>
    </row>
    <row r="1028" spans="1:6" ht="18.75">
      <c r="A1028" s="53" t="s">
        <v>34</v>
      </c>
      <c r="B1028" s="54" t="s">
        <v>71</v>
      </c>
      <c r="C1028" s="55" t="s">
        <v>6</v>
      </c>
      <c r="D1028" s="380">
        <v>536243.82</v>
      </c>
      <c r="E1028" s="380">
        <v>671366.17</v>
      </c>
      <c r="F1028" s="381">
        <v>1172109.81</v>
      </c>
    </row>
    <row r="1029" spans="1:6" ht="31.5">
      <c r="A1029" s="53" t="s">
        <v>35</v>
      </c>
      <c r="B1029" s="54" t="s">
        <v>72</v>
      </c>
      <c r="C1029" s="55" t="s">
        <v>6</v>
      </c>
      <c r="D1029" s="380"/>
      <c r="E1029" s="380">
        <v>-59839.73</v>
      </c>
      <c r="F1029" s="381">
        <v>153509.81</v>
      </c>
    </row>
    <row r="1030" spans="1:6" ht="31.5">
      <c r="A1030" s="53" t="s">
        <v>36</v>
      </c>
      <c r="B1030" s="54" t="s">
        <v>77</v>
      </c>
      <c r="C1030" s="55" t="s">
        <v>6</v>
      </c>
      <c r="D1030" s="380"/>
      <c r="E1030" s="380"/>
      <c r="F1030" s="381"/>
    </row>
    <row r="1031" spans="1:6" ht="15.75">
      <c r="A1031" s="53" t="s">
        <v>37</v>
      </c>
      <c r="B1031" s="54" t="s">
        <v>38</v>
      </c>
      <c r="C1031" s="55"/>
      <c r="D1031" s="380"/>
      <c r="E1031" s="380"/>
      <c r="F1031" s="381"/>
    </row>
    <row r="1032" spans="1:6" ht="15.75">
      <c r="A1032" s="53"/>
      <c r="B1032" s="62" t="s">
        <v>39</v>
      </c>
      <c r="C1032" s="55"/>
      <c r="D1032" s="380"/>
      <c r="E1032" s="380"/>
      <c r="F1032" s="381"/>
    </row>
    <row r="1033" spans="1:6" ht="18.75">
      <c r="A1033" s="53"/>
      <c r="B1033" s="54" t="s">
        <v>73</v>
      </c>
      <c r="C1033" s="55" t="s">
        <v>40</v>
      </c>
      <c r="D1033" s="380">
        <v>12608.06</v>
      </c>
      <c r="E1033" s="380">
        <v>18925.58</v>
      </c>
      <c r="F1033" s="381">
        <v>27771.91</v>
      </c>
    </row>
    <row r="1034" spans="1:6" ht="18.75">
      <c r="A1034" s="53"/>
      <c r="B1034" s="54" t="s">
        <v>74</v>
      </c>
      <c r="C1034" s="55" t="s">
        <v>41</v>
      </c>
      <c r="D1034" s="380">
        <f>D1023/D1033</f>
        <v>58.48070123397255</v>
      </c>
      <c r="E1034" s="380">
        <f>E1023/E1033</f>
        <v>60.46628901201443</v>
      </c>
      <c r="F1034" s="381">
        <f>F1023/F1033</f>
        <v>58.290105721932704</v>
      </c>
    </row>
    <row r="1035" spans="1:6" ht="15.75">
      <c r="A1035" s="53" t="s">
        <v>42</v>
      </c>
      <c r="B1035" s="54" t="s">
        <v>43</v>
      </c>
      <c r="C1035" s="55"/>
      <c r="D1035" s="380"/>
      <c r="E1035" s="380"/>
      <c r="F1035" s="381"/>
    </row>
    <row r="1036" spans="1:6" ht="15.75">
      <c r="A1036" s="53" t="s">
        <v>44</v>
      </c>
      <c r="B1036" s="54" t="s">
        <v>45</v>
      </c>
      <c r="C1036" s="55" t="s">
        <v>46</v>
      </c>
      <c r="D1036" s="380">
        <v>232</v>
      </c>
      <c r="E1036" s="380">
        <v>329.61</v>
      </c>
      <c r="F1036" s="381">
        <f>E1036+161</f>
        <v>490.61</v>
      </c>
    </row>
    <row r="1037" spans="1:6" ht="31.5">
      <c r="A1037" s="53" t="s">
        <v>47</v>
      </c>
      <c r="B1037" s="54" t="s">
        <v>48</v>
      </c>
      <c r="C1037" s="55" t="s">
        <v>75</v>
      </c>
      <c r="D1037" s="380">
        <f>D1025/D1036/12</f>
        <v>72.85003591954023</v>
      </c>
      <c r="E1037" s="380">
        <f>E1025/E1036/12</f>
        <v>86.0910469949334</v>
      </c>
      <c r="F1037" s="381">
        <f>F1025/F1036/12</f>
        <v>101.21704612625099</v>
      </c>
    </row>
    <row r="1038" spans="1:6" ht="15.75">
      <c r="A1038" s="53" t="s">
        <v>49</v>
      </c>
      <c r="B1038" s="54" t="s">
        <v>50</v>
      </c>
      <c r="C1038" s="55"/>
      <c r="D1038" s="380"/>
      <c r="E1038" s="380"/>
      <c r="F1038" s="381"/>
    </row>
    <row r="1039" spans="1:6" ht="15.75">
      <c r="A1039" s="53"/>
      <c r="B1039" s="62" t="s">
        <v>39</v>
      </c>
      <c r="C1039" s="55"/>
      <c r="D1039" s="380"/>
      <c r="E1039" s="380"/>
      <c r="F1039" s="381"/>
    </row>
    <row r="1040" spans="1:6" ht="15.75">
      <c r="A1040" s="53"/>
      <c r="B1040" s="54" t="s">
        <v>51</v>
      </c>
      <c r="C1040" s="55" t="s">
        <v>6</v>
      </c>
      <c r="D1040" s="380">
        <v>1000</v>
      </c>
      <c r="E1040" s="380">
        <v>1000</v>
      </c>
      <c r="F1040" s="381">
        <v>1000</v>
      </c>
    </row>
    <row r="1041" spans="1:6" ht="16.5" thickBot="1">
      <c r="A1041" s="10"/>
      <c r="B1041" s="11" t="s">
        <v>52</v>
      </c>
      <c r="C1041" s="14" t="s">
        <v>6</v>
      </c>
      <c r="D1041" s="12"/>
      <c r="E1041" s="12"/>
      <c r="F1041" s="13"/>
    </row>
    <row r="1042" spans="1:6" ht="21" thickBot="1">
      <c r="A1042" s="447" t="s">
        <v>346</v>
      </c>
      <c r="B1042" s="448"/>
      <c r="C1042" s="448"/>
      <c r="D1042" s="448"/>
      <c r="E1042" s="448"/>
      <c r="F1042" s="449"/>
    </row>
    <row r="1043" spans="1:6" ht="35.25" thickBot="1">
      <c r="A1043" s="15" t="s">
        <v>53</v>
      </c>
      <c r="B1043" s="16" t="s">
        <v>0</v>
      </c>
      <c r="C1043" s="16" t="s">
        <v>1</v>
      </c>
      <c r="D1043" s="16" t="s">
        <v>56</v>
      </c>
      <c r="E1043" s="16" t="s">
        <v>55</v>
      </c>
      <c r="F1043" s="17" t="s">
        <v>54</v>
      </c>
    </row>
    <row r="1044" spans="1:6" ht="16.5" thickBot="1">
      <c r="A1044" s="15"/>
      <c r="B1044" s="16"/>
      <c r="C1044" s="16"/>
      <c r="D1044" s="16">
        <v>2015</v>
      </c>
      <c r="E1044" s="16">
        <v>2016</v>
      </c>
      <c r="F1044" s="17">
        <v>2017</v>
      </c>
    </row>
    <row r="1045" spans="1:6" ht="15.75">
      <c r="A1045" s="45" t="s">
        <v>2</v>
      </c>
      <c r="B1045" s="46" t="s">
        <v>3</v>
      </c>
      <c r="C1045" s="47"/>
      <c r="D1045" s="170"/>
      <c r="E1045" s="170"/>
      <c r="F1045" s="171"/>
    </row>
    <row r="1046" spans="1:6" ht="15.75">
      <c r="A1046" s="5" t="s">
        <v>4</v>
      </c>
      <c r="B1046" s="4" t="s">
        <v>5</v>
      </c>
      <c r="C1046" s="2" t="s">
        <v>6</v>
      </c>
      <c r="D1046" s="105">
        <v>19320724</v>
      </c>
      <c r="E1046" s="105">
        <v>21186779</v>
      </c>
      <c r="F1046" s="106">
        <v>21186779</v>
      </c>
    </row>
    <row r="1047" spans="1:6" ht="15.75">
      <c r="A1047" s="5" t="s">
        <v>7</v>
      </c>
      <c r="B1047" s="4" t="s">
        <v>8</v>
      </c>
      <c r="C1047" s="2" t="s">
        <v>6</v>
      </c>
      <c r="D1047" s="105">
        <v>-125009</v>
      </c>
      <c r="E1047" s="105">
        <v>-577015</v>
      </c>
      <c r="F1047" s="106">
        <v>-577015</v>
      </c>
    </row>
    <row r="1048" spans="1:6" ht="15.75">
      <c r="A1048" s="5" t="s">
        <v>9</v>
      </c>
      <c r="B1048" s="4" t="s">
        <v>10</v>
      </c>
      <c r="C1048" s="2" t="s">
        <v>6</v>
      </c>
      <c r="D1048" s="105">
        <v>489095</v>
      </c>
      <c r="E1048" s="105">
        <v>30582</v>
      </c>
      <c r="F1048" s="106">
        <v>30582</v>
      </c>
    </row>
    <row r="1049" spans="1:6" ht="15.75">
      <c r="A1049" s="5" t="s">
        <v>11</v>
      </c>
      <c r="B1049" s="4" t="s">
        <v>12</v>
      </c>
      <c r="C1049" s="2" t="s">
        <v>6</v>
      </c>
      <c r="D1049" s="105">
        <v>154125</v>
      </c>
      <c r="E1049" s="105">
        <v>-283437</v>
      </c>
      <c r="F1049" s="106">
        <v>-283437</v>
      </c>
    </row>
    <row r="1050" spans="1:6" ht="15.75">
      <c r="A1050" s="5" t="s">
        <v>13</v>
      </c>
      <c r="B1050" s="4" t="s">
        <v>14</v>
      </c>
      <c r="C1050" s="2"/>
      <c r="D1050" s="105"/>
      <c r="E1050" s="105"/>
      <c r="F1050" s="106"/>
    </row>
    <row r="1051" spans="1:6" ht="47.25">
      <c r="A1051" s="5" t="s">
        <v>15</v>
      </c>
      <c r="B1051" s="4" t="s">
        <v>67</v>
      </c>
      <c r="C1051" s="2" t="s">
        <v>16</v>
      </c>
      <c r="D1051" s="105">
        <v>-0.6470202669423776</v>
      </c>
      <c r="E1051" s="105"/>
      <c r="F1051" s="106"/>
    </row>
    <row r="1052" spans="1:6" ht="31.5">
      <c r="A1052" s="5" t="s">
        <v>17</v>
      </c>
      <c r="B1052" s="4" t="s">
        <v>66</v>
      </c>
      <c r="C1052" s="2"/>
      <c r="D1052" s="167"/>
      <c r="E1052" s="167"/>
      <c r="F1052" s="168"/>
    </row>
    <row r="1053" spans="1:6" ht="18.75">
      <c r="A1053" s="5" t="s">
        <v>18</v>
      </c>
      <c r="B1053" s="4" t="s">
        <v>58</v>
      </c>
      <c r="C1053" s="2" t="s">
        <v>19</v>
      </c>
      <c r="D1053" s="3"/>
      <c r="E1053" s="3"/>
      <c r="F1053" s="6"/>
    </row>
    <row r="1054" spans="1:6" ht="18.75">
      <c r="A1054" s="5" t="s">
        <v>20</v>
      </c>
      <c r="B1054" s="4" t="s">
        <v>59</v>
      </c>
      <c r="C1054" s="2" t="s">
        <v>21</v>
      </c>
      <c r="D1054" s="3"/>
      <c r="E1054" s="3"/>
      <c r="F1054" s="6"/>
    </row>
    <row r="1055" spans="1:6" ht="18.75">
      <c r="A1055" s="58" t="s">
        <v>22</v>
      </c>
      <c r="B1055" s="59" t="s">
        <v>60</v>
      </c>
      <c r="C1055" s="60" t="s">
        <v>19</v>
      </c>
      <c r="D1055" s="87">
        <v>14.57</v>
      </c>
      <c r="E1055" s="87">
        <v>11.84</v>
      </c>
      <c r="F1055" s="88">
        <v>11.84</v>
      </c>
    </row>
    <row r="1056" spans="1:6" ht="34.5">
      <c r="A1056" s="53" t="s">
        <v>61</v>
      </c>
      <c r="B1056" s="54" t="s">
        <v>63</v>
      </c>
      <c r="C1056" s="55" t="s">
        <v>62</v>
      </c>
      <c r="D1056" s="89">
        <v>110250</v>
      </c>
      <c r="E1056" s="89">
        <v>86440</v>
      </c>
      <c r="F1056" s="90">
        <v>82993</v>
      </c>
    </row>
    <row r="1057" spans="1:6" ht="18.75">
      <c r="A1057" s="53" t="s">
        <v>24</v>
      </c>
      <c r="B1057" s="54" t="s">
        <v>64</v>
      </c>
      <c r="C1057" s="55" t="s">
        <v>23</v>
      </c>
      <c r="D1057" s="81"/>
      <c r="E1057" s="81"/>
      <c r="F1057" s="82"/>
    </row>
    <row r="1058" spans="1:6" ht="264.75" customHeight="1">
      <c r="A1058" s="53" t="s">
        <v>25</v>
      </c>
      <c r="B1058" s="54" t="s">
        <v>65</v>
      </c>
      <c r="C1058" s="55" t="s">
        <v>16</v>
      </c>
      <c r="D1058" s="55" t="s">
        <v>187</v>
      </c>
      <c r="E1058" s="55" t="s">
        <v>154</v>
      </c>
      <c r="F1058" s="79" t="s">
        <v>154</v>
      </c>
    </row>
    <row r="1059" spans="1:6" ht="31.5">
      <c r="A1059" s="53" t="s">
        <v>26</v>
      </c>
      <c r="B1059" s="54" t="s">
        <v>68</v>
      </c>
      <c r="C1059" s="55"/>
      <c r="D1059" s="55" t="s">
        <v>152</v>
      </c>
      <c r="E1059" s="55" t="s">
        <v>153</v>
      </c>
      <c r="F1059" s="79" t="s">
        <v>153</v>
      </c>
    </row>
    <row r="1060" spans="1:6" ht="34.5">
      <c r="A1060" s="53" t="s">
        <v>27</v>
      </c>
      <c r="B1060" s="54" t="s">
        <v>69</v>
      </c>
      <c r="C1060" s="55" t="s">
        <v>21</v>
      </c>
      <c r="D1060" s="72"/>
      <c r="E1060" s="72"/>
      <c r="F1060" s="73"/>
    </row>
    <row r="1061" spans="1:6" ht="15.75">
      <c r="A1061" s="53" t="s">
        <v>28</v>
      </c>
      <c r="B1061" s="54" t="s">
        <v>29</v>
      </c>
      <c r="C1061" s="55" t="s">
        <v>6</v>
      </c>
      <c r="D1061" s="81">
        <v>43863.65</v>
      </c>
      <c r="E1061" s="81">
        <v>35757.61</v>
      </c>
      <c r="F1061" s="82">
        <v>53571.21</v>
      </c>
    </row>
    <row r="1062" spans="1:6" ht="50.25">
      <c r="A1062" s="53" t="s">
        <v>30</v>
      </c>
      <c r="B1062" s="54" t="s">
        <v>78</v>
      </c>
      <c r="C1062" s="55" t="s">
        <v>6</v>
      </c>
      <c r="D1062" s="81">
        <v>38545.5</v>
      </c>
      <c r="E1062" s="81">
        <v>31617.67</v>
      </c>
      <c r="F1062" s="82">
        <v>32447.95</v>
      </c>
    </row>
    <row r="1063" spans="1:6" ht="15.75">
      <c r="A1063" s="53"/>
      <c r="B1063" s="54" t="s">
        <v>70</v>
      </c>
      <c r="C1063" s="55"/>
      <c r="D1063" s="81"/>
      <c r="E1063" s="81"/>
      <c r="F1063" s="82"/>
    </row>
    <row r="1064" spans="1:6" ht="15.75">
      <c r="A1064" s="53"/>
      <c r="B1064" s="54" t="s">
        <v>31</v>
      </c>
      <c r="C1064" s="55"/>
      <c r="D1064" s="81">
        <v>3569.72</v>
      </c>
      <c r="E1064" s="81">
        <v>2863.07</v>
      </c>
      <c r="F1064" s="82">
        <v>2938.25</v>
      </c>
    </row>
    <row r="1065" spans="1:6" ht="15.75">
      <c r="A1065" s="53"/>
      <c r="B1065" s="54" t="s">
        <v>32</v>
      </c>
      <c r="C1065" s="55"/>
      <c r="D1065" s="81"/>
      <c r="E1065" s="81"/>
      <c r="F1065" s="82"/>
    </row>
    <row r="1066" spans="1:6" ht="15.75">
      <c r="A1066" s="53"/>
      <c r="B1066" s="54" t="s">
        <v>33</v>
      </c>
      <c r="C1066" s="55"/>
      <c r="D1066" s="81">
        <v>11068.87</v>
      </c>
      <c r="E1066" s="81">
        <v>11068.87</v>
      </c>
      <c r="F1066" s="82">
        <v>11359.54</v>
      </c>
    </row>
    <row r="1067" spans="1:6" ht="18.75">
      <c r="A1067" s="53" t="s">
        <v>34</v>
      </c>
      <c r="B1067" s="54" t="s">
        <v>71</v>
      </c>
      <c r="C1067" s="55" t="s">
        <v>6</v>
      </c>
      <c r="D1067" s="81">
        <v>5318.16</v>
      </c>
      <c r="E1067" s="81">
        <v>4740.89</v>
      </c>
      <c r="F1067" s="82">
        <v>6214.04</v>
      </c>
    </row>
    <row r="1068" spans="1:6" ht="31.5">
      <c r="A1068" s="53" t="s">
        <v>35</v>
      </c>
      <c r="B1068" s="54" t="s">
        <v>72</v>
      </c>
      <c r="C1068" s="55" t="s">
        <v>6</v>
      </c>
      <c r="D1068" s="81"/>
      <c r="E1068" s="81">
        <v>-600.95</v>
      </c>
      <c r="F1068" s="82">
        <v>14909.22</v>
      </c>
    </row>
    <row r="1069" spans="1:6" ht="31.5">
      <c r="A1069" s="53" t="s">
        <v>36</v>
      </c>
      <c r="B1069" s="54" t="s">
        <v>77</v>
      </c>
      <c r="C1069" s="55" t="s">
        <v>6</v>
      </c>
      <c r="D1069" s="81"/>
      <c r="E1069" s="81"/>
      <c r="F1069" s="82"/>
    </row>
    <row r="1070" spans="1:6" ht="15.75">
      <c r="A1070" s="53" t="s">
        <v>37</v>
      </c>
      <c r="B1070" s="54" t="s">
        <v>38</v>
      </c>
      <c r="C1070" s="55"/>
      <c r="D1070" s="81"/>
      <c r="E1070" s="81"/>
      <c r="F1070" s="82"/>
    </row>
    <row r="1071" spans="1:6" ht="15.75">
      <c r="A1071" s="53"/>
      <c r="B1071" s="62" t="s">
        <v>39</v>
      </c>
      <c r="C1071" s="55"/>
      <c r="D1071" s="81"/>
      <c r="E1071" s="81"/>
      <c r="F1071" s="82"/>
    </row>
    <row r="1072" spans="1:6" ht="18.75">
      <c r="A1072" s="53"/>
      <c r="B1072" s="54" t="s">
        <v>73</v>
      </c>
      <c r="C1072" s="55" t="s">
        <v>40</v>
      </c>
      <c r="D1072" s="81">
        <v>1514.482</v>
      </c>
      <c r="E1072" s="81">
        <v>1514.482</v>
      </c>
      <c r="F1072" s="82">
        <v>1514.482</v>
      </c>
    </row>
    <row r="1073" spans="1:6" ht="18.75">
      <c r="A1073" s="53"/>
      <c r="B1073" s="54" t="s">
        <v>74</v>
      </c>
      <c r="C1073" s="55" t="s">
        <v>41</v>
      </c>
      <c r="D1073" s="81">
        <v>25.45127641002006</v>
      </c>
      <c r="E1073" s="169">
        <v>20.87688727895082</v>
      </c>
      <c r="F1073" s="151">
        <v>21.42511432951993</v>
      </c>
    </row>
    <row r="1074" spans="1:6" ht="15.75">
      <c r="A1074" s="53" t="s">
        <v>42</v>
      </c>
      <c r="B1074" s="54" t="s">
        <v>43</v>
      </c>
      <c r="C1074" s="55"/>
      <c r="D1074" s="81"/>
      <c r="E1074" s="169"/>
      <c r="F1074" s="151"/>
    </row>
    <row r="1075" spans="1:6" ht="15.75">
      <c r="A1075" s="53" t="s">
        <v>44</v>
      </c>
      <c r="B1075" s="54" t="s">
        <v>45</v>
      </c>
      <c r="C1075" s="55" t="s">
        <v>46</v>
      </c>
      <c r="D1075" s="81">
        <v>9</v>
      </c>
      <c r="E1075" s="169">
        <v>9</v>
      </c>
      <c r="F1075" s="151">
        <v>9</v>
      </c>
    </row>
    <row r="1076" spans="1:6" ht="31.5">
      <c r="A1076" s="53" t="s">
        <v>47</v>
      </c>
      <c r="B1076" s="54" t="s">
        <v>48</v>
      </c>
      <c r="C1076" s="55" t="s">
        <v>75</v>
      </c>
      <c r="D1076" s="81">
        <v>33.05296296296296</v>
      </c>
      <c r="E1076" s="169">
        <v>26.50990740740741</v>
      </c>
      <c r="F1076" s="151">
        <v>27.20601851851852</v>
      </c>
    </row>
    <row r="1077" spans="1:6" ht="15.75">
      <c r="A1077" s="53" t="s">
        <v>49</v>
      </c>
      <c r="B1077" s="54" t="s">
        <v>50</v>
      </c>
      <c r="C1077" s="55"/>
      <c r="D1077" s="81"/>
      <c r="E1077" s="169"/>
      <c r="F1077" s="82"/>
    </row>
    <row r="1078" spans="1:6" ht="15.75">
      <c r="A1078" s="53"/>
      <c r="B1078" s="62" t="s">
        <v>39</v>
      </c>
      <c r="C1078" s="55"/>
      <c r="D1078" s="81"/>
      <c r="E1078" s="169"/>
      <c r="F1078" s="82"/>
    </row>
    <row r="1079" spans="1:6" ht="15.75">
      <c r="A1079" s="53"/>
      <c r="B1079" s="54" t="s">
        <v>51</v>
      </c>
      <c r="C1079" s="55" t="s">
        <v>6</v>
      </c>
      <c r="D1079" s="81">
        <v>1000</v>
      </c>
      <c r="E1079" s="169">
        <v>1000</v>
      </c>
      <c r="F1079" s="82">
        <v>1000</v>
      </c>
    </row>
    <row r="1080" spans="1:6" ht="16.5" thickBot="1">
      <c r="A1080" s="64"/>
      <c r="B1080" s="65" t="s">
        <v>52</v>
      </c>
      <c r="C1080" s="66" t="s">
        <v>6</v>
      </c>
      <c r="D1080" s="83"/>
      <c r="E1080" s="83"/>
      <c r="F1080" s="84"/>
    </row>
    <row r="1081" spans="1:6" ht="21" thickBot="1">
      <c r="A1081" s="444" t="s">
        <v>136</v>
      </c>
      <c r="B1081" s="445"/>
      <c r="C1081" s="445"/>
      <c r="D1081" s="445"/>
      <c r="E1081" s="445"/>
      <c r="F1081" s="446"/>
    </row>
    <row r="1082" spans="1:6" ht="21" thickBot="1">
      <c r="A1082" s="447" t="s">
        <v>342</v>
      </c>
      <c r="B1082" s="448"/>
      <c r="C1082" s="448"/>
      <c r="D1082" s="448"/>
      <c r="E1082" s="448"/>
      <c r="F1082" s="449"/>
    </row>
    <row r="1083" spans="1:6" ht="35.25" thickBot="1">
      <c r="A1083" s="15" t="s">
        <v>53</v>
      </c>
      <c r="B1083" s="16" t="s">
        <v>0</v>
      </c>
      <c r="C1083" s="16" t="s">
        <v>1</v>
      </c>
      <c r="D1083" s="16" t="s">
        <v>56</v>
      </c>
      <c r="E1083" s="16" t="s">
        <v>55</v>
      </c>
      <c r="F1083" s="17" t="s">
        <v>54</v>
      </c>
    </row>
    <row r="1084" spans="1:6" ht="16.5" thickBot="1">
      <c r="A1084" s="15"/>
      <c r="B1084" s="16"/>
      <c r="C1084" s="16"/>
      <c r="D1084" s="16">
        <v>2015</v>
      </c>
      <c r="E1084" s="16">
        <v>2016</v>
      </c>
      <c r="F1084" s="17">
        <v>2017</v>
      </c>
    </row>
    <row r="1085" spans="1:6" ht="15.75">
      <c r="A1085" s="18" t="s">
        <v>2</v>
      </c>
      <c r="B1085" s="19" t="s">
        <v>3</v>
      </c>
      <c r="C1085" s="20"/>
      <c r="D1085" s="21"/>
      <c r="E1085" s="21"/>
      <c r="F1085" s="22"/>
    </row>
    <row r="1086" spans="1:6" ht="15.75">
      <c r="A1086" s="5" t="s">
        <v>4</v>
      </c>
      <c r="B1086" s="4" t="s">
        <v>5</v>
      </c>
      <c r="C1086" s="2" t="s">
        <v>6</v>
      </c>
      <c r="D1086" s="105">
        <v>19320724</v>
      </c>
      <c r="E1086" s="105">
        <v>21186779</v>
      </c>
      <c r="F1086" s="106">
        <v>21186779</v>
      </c>
    </row>
    <row r="1087" spans="1:6" ht="15.75">
      <c r="A1087" s="5" t="s">
        <v>7</v>
      </c>
      <c r="B1087" s="4" t="s">
        <v>8</v>
      </c>
      <c r="C1087" s="2" t="s">
        <v>6</v>
      </c>
      <c r="D1087" s="105">
        <v>-125009</v>
      </c>
      <c r="E1087" s="105">
        <v>-577015</v>
      </c>
      <c r="F1087" s="106">
        <v>-577015</v>
      </c>
    </row>
    <row r="1088" spans="1:6" ht="15.75">
      <c r="A1088" s="5" t="s">
        <v>9</v>
      </c>
      <c r="B1088" s="4" t="s">
        <v>10</v>
      </c>
      <c r="C1088" s="2" t="s">
        <v>6</v>
      </c>
      <c r="D1088" s="105">
        <v>489095</v>
      </c>
      <c r="E1088" s="105">
        <v>30582</v>
      </c>
      <c r="F1088" s="106">
        <v>30582</v>
      </c>
    </row>
    <row r="1089" spans="1:6" ht="15.75">
      <c r="A1089" s="5" t="s">
        <v>11</v>
      </c>
      <c r="B1089" s="4" t="s">
        <v>12</v>
      </c>
      <c r="C1089" s="2" t="s">
        <v>6</v>
      </c>
      <c r="D1089" s="105">
        <v>154125</v>
      </c>
      <c r="E1089" s="105">
        <v>-283437</v>
      </c>
      <c r="F1089" s="106">
        <v>-283437</v>
      </c>
    </row>
    <row r="1090" spans="1:6" ht="15.75">
      <c r="A1090" s="5" t="s">
        <v>13</v>
      </c>
      <c r="B1090" s="4" t="s">
        <v>14</v>
      </c>
      <c r="C1090" s="2"/>
      <c r="D1090" s="105"/>
      <c r="E1090" s="105"/>
      <c r="F1090" s="106"/>
    </row>
    <row r="1091" spans="1:6" ht="47.25">
      <c r="A1091" s="5" t="s">
        <v>15</v>
      </c>
      <c r="B1091" s="4" t="s">
        <v>67</v>
      </c>
      <c r="C1091" s="2" t="s">
        <v>16</v>
      </c>
      <c r="D1091" s="105">
        <v>-0.6470202669423776</v>
      </c>
      <c r="E1091" s="105"/>
      <c r="F1091" s="106"/>
    </row>
    <row r="1092" spans="1:6" ht="31.5">
      <c r="A1092" s="5" t="s">
        <v>17</v>
      </c>
      <c r="B1092" s="4" t="s">
        <v>66</v>
      </c>
      <c r="C1092" s="2"/>
      <c r="D1092" s="213"/>
      <c r="E1092" s="213"/>
      <c r="F1092" s="214"/>
    </row>
    <row r="1093" spans="1:6" ht="18.75">
      <c r="A1093" s="5" t="s">
        <v>18</v>
      </c>
      <c r="B1093" s="4" t="s">
        <v>58</v>
      </c>
      <c r="C1093" s="2" t="s">
        <v>19</v>
      </c>
      <c r="D1093" s="213"/>
      <c r="E1093" s="213"/>
      <c r="F1093" s="214"/>
    </row>
    <row r="1094" spans="1:6" ht="18.75">
      <c r="A1094" s="53" t="s">
        <v>20</v>
      </c>
      <c r="B1094" s="54" t="s">
        <v>59</v>
      </c>
      <c r="C1094" s="55" t="s">
        <v>21</v>
      </c>
      <c r="D1094" s="56"/>
      <c r="E1094" s="56"/>
      <c r="F1094" s="57"/>
    </row>
    <row r="1095" spans="1:6" ht="18.75">
      <c r="A1095" s="58" t="s">
        <v>22</v>
      </c>
      <c r="B1095" s="59" t="s">
        <v>60</v>
      </c>
      <c r="C1095" s="60" t="s">
        <v>19</v>
      </c>
      <c r="D1095" s="215">
        <v>17.42</v>
      </c>
      <c r="E1095" s="215">
        <v>18.72</v>
      </c>
      <c r="F1095" s="216">
        <v>16.65</v>
      </c>
    </row>
    <row r="1096" spans="1:6" ht="34.5">
      <c r="A1096" s="53" t="s">
        <v>61</v>
      </c>
      <c r="B1096" s="54" t="s">
        <v>63</v>
      </c>
      <c r="C1096" s="55" t="s">
        <v>62</v>
      </c>
      <c r="D1096" s="215">
        <v>122.09</v>
      </c>
      <c r="E1096" s="215">
        <v>123.82</v>
      </c>
      <c r="F1096" s="216">
        <v>116.43</v>
      </c>
    </row>
    <row r="1097" spans="1:6" ht="18.75">
      <c r="A1097" s="53" t="s">
        <v>24</v>
      </c>
      <c r="B1097" s="54" t="s">
        <v>64</v>
      </c>
      <c r="C1097" s="55" t="s">
        <v>23</v>
      </c>
      <c r="D1097" s="215"/>
      <c r="E1097" s="215"/>
      <c r="F1097" s="216"/>
    </row>
    <row r="1098" spans="1:6" ht="34.5">
      <c r="A1098" s="53" t="s">
        <v>25</v>
      </c>
      <c r="B1098" s="54" t="s">
        <v>65</v>
      </c>
      <c r="C1098" s="55" t="s">
        <v>16</v>
      </c>
      <c r="D1098" s="217" t="s">
        <v>193</v>
      </c>
      <c r="E1098" s="217" t="s">
        <v>191</v>
      </c>
      <c r="F1098" s="218" t="s">
        <v>191</v>
      </c>
    </row>
    <row r="1099" spans="1:6" ht="57.75" customHeight="1">
      <c r="A1099" s="53" t="s">
        <v>26</v>
      </c>
      <c r="B1099" s="54" t="s">
        <v>68</v>
      </c>
      <c r="C1099" s="55"/>
      <c r="D1099" s="217"/>
      <c r="E1099" s="217"/>
      <c r="F1099" s="218"/>
    </row>
    <row r="1100" spans="1:6" ht="77.25" customHeight="1">
      <c r="A1100" s="53" t="s">
        <v>27</v>
      </c>
      <c r="B1100" s="54" t="s">
        <v>69</v>
      </c>
      <c r="C1100" s="55" t="s">
        <v>21</v>
      </c>
      <c r="D1100" s="217"/>
      <c r="E1100" s="217"/>
      <c r="F1100" s="218"/>
    </row>
    <row r="1101" spans="1:6" ht="15.75">
      <c r="A1101" s="53" t="s">
        <v>28</v>
      </c>
      <c r="B1101" s="54" t="s">
        <v>29</v>
      </c>
      <c r="C1101" s="55" t="s">
        <v>6</v>
      </c>
      <c r="D1101" s="219">
        <v>904593.56</v>
      </c>
      <c r="E1101" s="219">
        <v>872425.05</v>
      </c>
      <c r="F1101" s="220">
        <v>1041911.05</v>
      </c>
    </row>
    <row r="1102" spans="1:6" ht="50.25">
      <c r="A1102" s="53" t="s">
        <v>30</v>
      </c>
      <c r="B1102" s="54" t="s">
        <v>78</v>
      </c>
      <c r="C1102" s="55" t="s">
        <v>6</v>
      </c>
      <c r="D1102" s="219">
        <v>357211.833</v>
      </c>
      <c r="E1102" s="219">
        <v>344689.18</v>
      </c>
      <c r="F1102" s="220">
        <v>390152.28</v>
      </c>
    </row>
    <row r="1103" spans="1:6" ht="15.75">
      <c r="A1103" s="53"/>
      <c r="B1103" s="54" t="s">
        <v>70</v>
      </c>
      <c r="C1103" s="55"/>
      <c r="D1103" s="219"/>
      <c r="E1103" s="219"/>
      <c r="F1103" s="220"/>
    </row>
    <row r="1104" spans="1:6" ht="15.75">
      <c r="A1104" s="53"/>
      <c r="B1104" s="54" t="s">
        <v>31</v>
      </c>
      <c r="C1104" s="55"/>
      <c r="D1104" s="219">
        <v>139413.41</v>
      </c>
      <c r="E1104" s="219">
        <v>122560.34</v>
      </c>
      <c r="F1104" s="220">
        <v>144380.34</v>
      </c>
    </row>
    <row r="1105" spans="1:6" ht="15.75">
      <c r="A1105" s="53"/>
      <c r="B1105" s="54" t="s">
        <v>32</v>
      </c>
      <c r="C1105" s="55"/>
      <c r="D1105" s="219">
        <v>5696.88</v>
      </c>
      <c r="E1105" s="219">
        <v>2464.8</v>
      </c>
      <c r="F1105" s="220">
        <v>17685</v>
      </c>
    </row>
    <row r="1106" spans="1:6" ht="15.75">
      <c r="A1106" s="53"/>
      <c r="B1106" s="54" t="s">
        <v>33</v>
      </c>
      <c r="C1106" s="55"/>
      <c r="D1106" s="219">
        <v>90692.88</v>
      </c>
      <c r="E1106" s="219">
        <v>97089.76</v>
      </c>
      <c r="F1106" s="220">
        <v>104033.75</v>
      </c>
    </row>
    <row r="1107" spans="1:6" ht="18.75">
      <c r="A1107" s="53" t="s">
        <v>34</v>
      </c>
      <c r="B1107" s="54" t="s">
        <v>71</v>
      </c>
      <c r="C1107" s="55" t="s">
        <v>6</v>
      </c>
      <c r="D1107" s="219">
        <v>547381.73</v>
      </c>
      <c r="E1107" s="219">
        <v>539249.52</v>
      </c>
      <c r="F1107" s="220">
        <v>562473.54</v>
      </c>
    </row>
    <row r="1108" spans="1:6" ht="31.5">
      <c r="A1108" s="53" t="s">
        <v>35</v>
      </c>
      <c r="B1108" s="54" t="s">
        <v>72</v>
      </c>
      <c r="C1108" s="55" t="s">
        <v>6</v>
      </c>
      <c r="D1108" s="219">
        <v>0</v>
      </c>
      <c r="E1108" s="219">
        <v>0</v>
      </c>
      <c r="F1108" s="220">
        <v>89285.22</v>
      </c>
    </row>
    <row r="1109" spans="1:6" ht="31.5">
      <c r="A1109" s="53" t="s">
        <v>36</v>
      </c>
      <c r="B1109" s="54" t="s">
        <v>77</v>
      </c>
      <c r="C1109" s="55" t="s">
        <v>6</v>
      </c>
      <c r="D1109" s="219"/>
      <c r="E1109" s="219"/>
      <c r="F1109" s="220"/>
    </row>
    <row r="1110" spans="1:6" ht="15.75">
      <c r="A1110" s="53" t="s">
        <v>37</v>
      </c>
      <c r="B1110" s="54" t="s">
        <v>38</v>
      </c>
      <c r="C1110" s="55"/>
      <c r="D1110" s="219"/>
      <c r="E1110" s="219"/>
      <c r="F1110" s="220"/>
    </row>
    <row r="1111" spans="1:6" ht="15.75">
      <c r="A1111" s="53"/>
      <c r="B1111" s="62" t="s">
        <v>39</v>
      </c>
      <c r="C1111" s="55"/>
      <c r="D1111" s="219"/>
      <c r="E1111" s="219"/>
      <c r="F1111" s="220"/>
    </row>
    <row r="1112" spans="1:6" ht="18.75">
      <c r="A1112" s="53"/>
      <c r="B1112" s="54" t="s">
        <v>73</v>
      </c>
      <c r="C1112" s="55" t="s">
        <v>40</v>
      </c>
      <c r="D1112" s="219">
        <v>3977.95</v>
      </c>
      <c r="E1112" s="219">
        <v>3973.91</v>
      </c>
      <c r="F1112" s="220">
        <v>3990.36</v>
      </c>
    </row>
    <row r="1113" spans="1:6" ht="18.75">
      <c r="A1113" s="53"/>
      <c r="B1113" s="54" t="s">
        <v>74</v>
      </c>
      <c r="C1113" s="55" t="s">
        <v>41</v>
      </c>
      <c r="D1113" s="219">
        <f>D1102/D1112</f>
        <v>89.79796955718398</v>
      </c>
      <c r="E1113" s="219">
        <f>E1102/E1112</f>
        <v>86.73804389128088</v>
      </c>
      <c r="F1113" s="220">
        <f>F1102/F1112</f>
        <v>97.77370462815385</v>
      </c>
    </row>
    <row r="1114" spans="1:6" ht="15.75">
      <c r="A1114" s="53" t="s">
        <v>42</v>
      </c>
      <c r="B1114" s="54" t="s">
        <v>43</v>
      </c>
      <c r="C1114" s="55"/>
      <c r="D1114" s="215"/>
      <c r="E1114" s="215"/>
      <c r="F1114" s="216"/>
    </row>
    <row r="1115" spans="1:6" ht="15.75">
      <c r="A1115" s="53" t="s">
        <v>44</v>
      </c>
      <c r="B1115" s="54" t="s">
        <v>45</v>
      </c>
      <c r="C1115" s="55" t="s">
        <v>46</v>
      </c>
      <c r="D1115" s="215">
        <v>96.74</v>
      </c>
      <c r="E1115" s="215">
        <v>88.36</v>
      </c>
      <c r="F1115" s="216">
        <v>96.74</v>
      </c>
    </row>
    <row r="1116" spans="1:6" ht="31.5">
      <c r="A1116" s="53" t="s">
        <v>47</v>
      </c>
      <c r="B1116" s="54" t="s">
        <v>48</v>
      </c>
      <c r="C1116" s="55" t="s">
        <v>75</v>
      </c>
      <c r="D1116" s="215">
        <f>119532.26/1000</f>
        <v>119.53226</v>
      </c>
      <c r="E1116" s="215">
        <f>115588.07/1000</f>
        <v>115.58807</v>
      </c>
      <c r="F1116" s="216">
        <f>124371.46/1000</f>
        <v>124.37146000000001</v>
      </c>
    </row>
    <row r="1117" spans="1:6" ht="15.75">
      <c r="A1117" s="53" t="s">
        <v>49</v>
      </c>
      <c r="B1117" s="54" t="s">
        <v>50</v>
      </c>
      <c r="C1117" s="55"/>
      <c r="D1117" s="215"/>
      <c r="E1117" s="215"/>
      <c r="F1117" s="216"/>
    </row>
    <row r="1118" spans="1:6" ht="15.75">
      <c r="A1118" s="53"/>
      <c r="B1118" s="62" t="s">
        <v>39</v>
      </c>
      <c r="C1118" s="55"/>
      <c r="D1118" s="215"/>
      <c r="E1118" s="215"/>
      <c r="F1118" s="216"/>
    </row>
    <row r="1119" spans="1:6" ht="15.75">
      <c r="A1119" s="53"/>
      <c r="B1119" s="54" t="s">
        <v>51</v>
      </c>
      <c r="C1119" s="55" t="s">
        <v>6</v>
      </c>
      <c r="D1119" s="215">
        <v>1000</v>
      </c>
      <c r="E1119" s="215">
        <v>1000</v>
      </c>
      <c r="F1119" s="216">
        <v>1000</v>
      </c>
    </row>
    <row r="1120" spans="1:6" ht="16.5" thickBot="1">
      <c r="A1120" s="64"/>
      <c r="B1120" s="65" t="s">
        <v>52</v>
      </c>
      <c r="C1120" s="66" t="s">
        <v>6</v>
      </c>
      <c r="D1120" s="221"/>
      <c r="E1120" s="221"/>
      <c r="F1120" s="222"/>
    </row>
    <row r="1121" spans="1:6" ht="21" thickBot="1">
      <c r="A1121" s="447" t="s">
        <v>343</v>
      </c>
      <c r="B1121" s="448"/>
      <c r="C1121" s="448"/>
      <c r="D1121" s="448"/>
      <c r="E1121" s="448"/>
      <c r="F1121" s="449"/>
    </row>
    <row r="1122" spans="1:6" ht="35.25" thickBot="1">
      <c r="A1122" s="15" t="s">
        <v>53</v>
      </c>
      <c r="B1122" s="16" t="s">
        <v>0</v>
      </c>
      <c r="C1122" s="16" t="s">
        <v>1</v>
      </c>
      <c r="D1122" s="16" t="s">
        <v>56</v>
      </c>
      <c r="E1122" s="16" t="s">
        <v>55</v>
      </c>
      <c r="F1122" s="17" t="s">
        <v>54</v>
      </c>
    </row>
    <row r="1123" spans="1:6" ht="16.5" thickBot="1">
      <c r="A1123" s="15"/>
      <c r="B1123" s="16"/>
      <c r="C1123" s="16"/>
      <c r="D1123" s="16">
        <v>2015</v>
      </c>
      <c r="E1123" s="16">
        <v>2016</v>
      </c>
      <c r="F1123" s="17">
        <v>2017</v>
      </c>
    </row>
    <row r="1124" spans="1:6" ht="15.75">
      <c r="A1124" s="48" t="s">
        <v>2</v>
      </c>
      <c r="B1124" s="49" t="s">
        <v>3</v>
      </c>
      <c r="C1124" s="50"/>
      <c r="D1124" s="70"/>
      <c r="E1124" s="70"/>
      <c r="F1124" s="71"/>
    </row>
    <row r="1125" spans="1:6" ht="15.75">
      <c r="A1125" s="53" t="s">
        <v>4</v>
      </c>
      <c r="B1125" s="54" t="s">
        <v>5</v>
      </c>
      <c r="C1125" s="55" t="s">
        <v>6</v>
      </c>
      <c r="D1125" s="105">
        <v>19320724</v>
      </c>
      <c r="E1125" s="105">
        <v>21186779</v>
      </c>
      <c r="F1125" s="106">
        <v>21186779</v>
      </c>
    </row>
    <row r="1126" spans="1:6" ht="15.75">
      <c r="A1126" s="53" t="s">
        <v>7</v>
      </c>
      <c r="B1126" s="54" t="s">
        <v>8</v>
      </c>
      <c r="C1126" s="55" t="s">
        <v>6</v>
      </c>
      <c r="D1126" s="105">
        <v>-125009</v>
      </c>
      <c r="E1126" s="105">
        <v>-577015</v>
      </c>
      <c r="F1126" s="106">
        <v>-577015</v>
      </c>
    </row>
    <row r="1127" spans="1:6" ht="15.75">
      <c r="A1127" s="53" t="s">
        <v>9</v>
      </c>
      <c r="B1127" s="54" t="s">
        <v>10</v>
      </c>
      <c r="C1127" s="55" t="s">
        <v>6</v>
      </c>
      <c r="D1127" s="105">
        <v>489095</v>
      </c>
      <c r="E1127" s="105">
        <v>30582</v>
      </c>
      <c r="F1127" s="106">
        <v>30582</v>
      </c>
    </row>
    <row r="1128" spans="1:6" ht="15.75">
      <c r="A1128" s="53" t="s">
        <v>11</v>
      </c>
      <c r="B1128" s="54" t="s">
        <v>12</v>
      </c>
      <c r="C1128" s="55" t="s">
        <v>6</v>
      </c>
      <c r="D1128" s="105">
        <v>154125</v>
      </c>
      <c r="E1128" s="105">
        <v>-283437</v>
      </c>
      <c r="F1128" s="106">
        <v>-283437</v>
      </c>
    </row>
    <row r="1129" spans="1:6" ht="15.75">
      <c r="A1129" s="53" t="s">
        <v>13</v>
      </c>
      <c r="B1129" s="54" t="s">
        <v>14</v>
      </c>
      <c r="C1129" s="55"/>
      <c r="D1129" s="105"/>
      <c r="E1129" s="105"/>
      <c r="F1129" s="106"/>
    </row>
    <row r="1130" spans="1:6" ht="47.25">
      <c r="A1130" s="53" t="s">
        <v>15</v>
      </c>
      <c r="B1130" s="54" t="s">
        <v>67</v>
      </c>
      <c r="C1130" s="55" t="s">
        <v>16</v>
      </c>
      <c r="D1130" s="105">
        <v>-0.6470202669423776</v>
      </c>
      <c r="E1130" s="105"/>
      <c r="F1130" s="106"/>
    </row>
    <row r="1131" spans="1:6" ht="31.5">
      <c r="A1131" s="53" t="s">
        <v>17</v>
      </c>
      <c r="B1131" s="54" t="s">
        <v>66</v>
      </c>
      <c r="C1131" s="55"/>
      <c r="D1131" s="72"/>
      <c r="E1131" s="72"/>
      <c r="F1131" s="73"/>
    </row>
    <row r="1132" spans="1:6" ht="18.75">
      <c r="A1132" s="53" t="s">
        <v>18</v>
      </c>
      <c r="B1132" s="54" t="s">
        <v>58</v>
      </c>
      <c r="C1132" s="55" t="s">
        <v>19</v>
      </c>
      <c r="D1132" s="72"/>
      <c r="E1132" s="72"/>
      <c r="F1132" s="73"/>
    </row>
    <row r="1133" spans="1:6" ht="18.75">
      <c r="A1133" s="53" t="s">
        <v>20</v>
      </c>
      <c r="B1133" s="54" t="s">
        <v>59</v>
      </c>
      <c r="C1133" s="55" t="s">
        <v>21</v>
      </c>
      <c r="D1133" s="72"/>
      <c r="E1133" s="72"/>
      <c r="F1133" s="73"/>
    </row>
    <row r="1134" spans="1:6" ht="18.75">
      <c r="A1134" s="58" t="s">
        <v>22</v>
      </c>
      <c r="B1134" s="59" t="s">
        <v>60</v>
      </c>
      <c r="C1134" s="60" t="s">
        <v>19</v>
      </c>
      <c r="D1134" s="87">
        <v>21.98</v>
      </c>
      <c r="E1134" s="87">
        <v>22.53</v>
      </c>
      <c r="F1134" s="88">
        <v>21.27</v>
      </c>
    </row>
    <row r="1135" spans="1:6" ht="34.5">
      <c r="A1135" s="53" t="s">
        <v>61</v>
      </c>
      <c r="B1135" s="54" t="s">
        <v>63</v>
      </c>
      <c r="C1135" s="55" t="s">
        <v>62</v>
      </c>
      <c r="D1135" s="89">
        <v>154040</v>
      </c>
      <c r="E1135" s="89">
        <v>155020</v>
      </c>
      <c r="F1135" s="90">
        <v>149096</v>
      </c>
    </row>
    <row r="1136" spans="1:6" ht="18.75">
      <c r="A1136" s="53" t="s">
        <v>24</v>
      </c>
      <c r="B1136" s="54" t="s">
        <v>64</v>
      </c>
      <c r="C1136" s="55" t="s">
        <v>23</v>
      </c>
      <c r="D1136" s="81"/>
      <c r="E1136" s="81"/>
      <c r="F1136" s="82"/>
    </row>
    <row r="1137" spans="1:6" ht="34.5">
      <c r="A1137" s="53" t="s">
        <v>25</v>
      </c>
      <c r="B1137" s="54" t="s">
        <v>65</v>
      </c>
      <c r="C1137" s="55" t="s">
        <v>16</v>
      </c>
      <c r="D1137" s="152" t="s">
        <v>192</v>
      </c>
      <c r="E1137" s="148" t="s">
        <v>191</v>
      </c>
      <c r="F1137" s="150" t="s">
        <v>191</v>
      </c>
    </row>
    <row r="1138" spans="1:6" ht="18.75">
      <c r="A1138" s="53" t="s">
        <v>26</v>
      </c>
      <c r="B1138" s="54" t="s">
        <v>68</v>
      </c>
      <c r="C1138" s="55"/>
      <c r="D1138" s="148"/>
      <c r="E1138" s="148"/>
      <c r="F1138" s="150"/>
    </row>
    <row r="1139" spans="1:6" ht="34.5">
      <c r="A1139" s="53" t="s">
        <v>27</v>
      </c>
      <c r="B1139" s="54" t="s">
        <v>69</v>
      </c>
      <c r="C1139" s="55" t="s">
        <v>21</v>
      </c>
      <c r="D1139" s="72"/>
      <c r="E1139" s="72"/>
      <c r="F1139" s="73"/>
    </row>
    <row r="1140" spans="1:6" ht="15.75">
      <c r="A1140" s="53" t="s">
        <v>28</v>
      </c>
      <c r="B1140" s="54" t="s">
        <v>29</v>
      </c>
      <c r="C1140" s="55" t="s">
        <v>6</v>
      </c>
      <c r="D1140" s="81">
        <v>691045.7</v>
      </c>
      <c r="E1140" s="81">
        <v>731511.06</v>
      </c>
      <c r="F1140" s="82">
        <v>780270.3</v>
      </c>
    </row>
    <row r="1141" spans="1:6" ht="50.25">
      <c r="A1141" s="53" t="s">
        <v>30</v>
      </c>
      <c r="B1141" s="54" t="s">
        <v>78</v>
      </c>
      <c r="C1141" s="55" t="s">
        <v>6</v>
      </c>
      <c r="D1141" s="81">
        <v>446076.3</v>
      </c>
      <c r="E1141" s="81">
        <v>467127.49</v>
      </c>
      <c r="F1141" s="82">
        <v>494838.79</v>
      </c>
    </row>
    <row r="1142" spans="1:6" ht="15.75">
      <c r="A1142" s="53"/>
      <c r="B1142" s="54" t="s">
        <v>70</v>
      </c>
      <c r="C1142" s="55"/>
      <c r="D1142" s="81"/>
      <c r="E1142" s="81"/>
      <c r="F1142" s="82"/>
    </row>
    <row r="1143" spans="1:6" ht="15.75">
      <c r="A1143" s="53"/>
      <c r="B1143" s="54" t="s">
        <v>31</v>
      </c>
      <c r="C1143" s="55"/>
      <c r="D1143" s="81">
        <v>196619.25</v>
      </c>
      <c r="E1143" s="81">
        <v>207501.07</v>
      </c>
      <c r="F1143" s="82">
        <v>223877.01</v>
      </c>
    </row>
    <row r="1144" spans="1:6" ht="15.75">
      <c r="A1144" s="53"/>
      <c r="B1144" s="54" t="s">
        <v>32</v>
      </c>
      <c r="C1144" s="55"/>
      <c r="D1144" s="81">
        <v>3895.89</v>
      </c>
      <c r="E1144" s="81">
        <v>7313</v>
      </c>
      <c r="F1144" s="82">
        <v>5647.08</v>
      </c>
    </row>
    <row r="1145" spans="1:6" ht="15.75">
      <c r="A1145" s="53"/>
      <c r="B1145" s="54" t="s">
        <v>33</v>
      </c>
      <c r="C1145" s="55"/>
      <c r="D1145" s="81">
        <v>100037.12</v>
      </c>
      <c r="E1145" s="81">
        <v>100407.22</v>
      </c>
      <c r="F1145" s="82">
        <v>98443.6</v>
      </c>
    </row>
    <row r="1146" spans="1:6" ht="18.75">
      <c r="A1146" s="53" t="s">
        <v>34</v>
      </c>
      <c r="B1146" s="54" t="s">
        <v>71</v>
      </c>
      <c r="C1146" s="55" t="s">
        <v>6</v>
      </c>
      <c r="D1146" s="81">
        <v>244969.4</v>
      </c>
      <c r="E1146" s="81">
        <v>258857.29</v>
      </c>
      <c r="F1146" s="82">
        <v>220902.88</v>
      </c>
    </row>
    <row r="1147" spans="1:6" ht="31.5">
      <c r="A1147" s="53" t="s">
        <v>35</v>
      </c>
      <c r="B1147" s="54" t="s">
        <v>72</v>
      </c>
      <c r="C1147" s="55" t="s">
        <v>6</v>
      </c>
      <c r="D1147" s="81"/>
      <c r="E1147" s="81">
        <v>5526.28</v>
      </c>
      <c r="F1147" s="82">
        <v>64528.63</v>
      </c>
    </row>
    <row r="1148" spans="1:6" ht="31.5">
      <c r="A1148" s="53" t="s">
        <v>36</v>
      </c>
      <c r="B1148" s="54" t="s">
        <v>77</v>
      </c>
      <c r="C1148" s="55" t="s">
        <v>6</v>
      </c>
      <c r="D1148" s="81"/>
      <c r="E1148" s="81"/>
      <c r="F1148" s="82"/>
    </row>
    <row r="1149" spans="1:6" ht="15.75">
      <c r="A1149" s="53" t="s">
        <v>37</v>
      </c>
      <c r="B1149" s="54" t="s">
        <v>38</v>
      </c>
      <c r="C1149" s="55"/>
      <c r="D1149" s="81"/>
      <c r="E1149" s="81"/>
      <c r="F1149" s="82"/>
    </row>
    <row r="1150" spans="1:6" ht="15.75">
      <c r="A1150" s="53"/>
      <c r="B1150" s="62" t="s">
        <v>39</v>
      </c>
      <c r="C1150" s="55"/>
      <c r="D1150" s="81"/>
      <c r="E1150" s="81"/>
      <c r="F1150" s="82"/>
    </row>
    <row r="1151" spans="1:6" ht="18.75">
      <c r="A1151" s="53"/>
      <c r="B1151" s="54" t="s">
        <v>73</v>
      </c>
      <c r="C1151" s="55" t="s">
        <v>40</v>
      </c>
      <c r="D1151" s="81">
        <v>8818.53</v>
      </c>
      <c r="E1151" s="81">
        <v>8818.44</v>
      </c>
      <c r="F1151" s="82">
        <v>8812.23</v>
      </c>
    </row>
    <row r="1152" spans="1:6" ht="18.75">
      <c r="A1152" s="53"/>
      <c r="B1152" s="54" t="s">
        <v>74</v>
      </c>
      <c r="C1152" s="55" t="s">
        <v>41</v>
      </c>
      <c r="D1152" s="81">
        <f>D1141/D1151</f>
        <v>50.5839748801671</v>
      </c>
      <c r="E1152" s="81">
        <f>E1141/E1151</f>
        <v>52.971669592354196</v>
      </c>
      <c r="F1152" s="82">
        <f>F1141/F1151</f>
        <v>56.153639884569515</v>
      </c>
    </row>
    <row r="1153" spans="1:6" ht="15.75">
      <c r="A1153" s="53" t="s">
        <v>42</v>
      </c>
      <c r="B1153" s="54" t="s">
        <v>43</v>
      </c>
      <c r="C1153" s="55"/>
      <c r="D1153" s="81"/>
      <c r="E1153" s="81"/>
      <c r="F1153" s="82"/>
    </row>
    <row r="1154" spans="1:6" ht="15.75">
      <c r="A1154" s="53" t="s">
        <v>44</v>
      </c>
      <c r="B1154" s="54" t="s">
        <v>45</v>
      </c>
      <c r="C1154" s="55" t="s">
        <v>46</v>
      </c>
      <c r="D1154" s="81">
        <v>148.82</v>
      </c>
      <c r="E1154" s="81">
        <v>161</v>
      </c>
      <c r="F1154" s="82">
        <v>161</v>
      </c>
    </row>
    <row r="1155" spans="1:6" ht="31.5">
      <c r="A1155" s="53" t="s">
        <v>47</v>
      </c>
      <c r="B1155" s="54" t="s">
        <v>48</v>
      </c>
      <c r="C1155" s="55" t="s">
        <v>75</v>
      </c>
      <c r="D1155" s="81">
        <f>D1143/D1154/12</f>
        <v>110.09902902835641</v>
      </c>
      <c r="E1155" s="81">
        <f>E1143/E1154/12</f>
        <v>107.40221014492754</v>
      </c>
      <c r="F1155" s="82">
        <f>F1143/F1154/12</f>
        <v>115.8783695652174</v>
      </c>
    </row>
    <row r="1156" spans="1:6" ht="15.75">
      <c r="A1156" s="53" t="s">
        <v>49</v>
      </c>
      <c r="B1156" s="54" t="s">
        <v>50</v>
      </c>
      <c r="C1156" s="55"/>
      <c r="D1156" s="81"/>
      <c r="E1156" s="81"/>
      <c r="F1156" s="82"/>
    </row>
    <row r="1157" spans="1:6" ht="15.75">
      <c r="A1157" s="53"/>
      <c r="B1157" s="62" t="s">
        <v>39</v>
      </c>
      <c r="C1157" s="55"/>
      <c r="D1157" s="81"/>
      <c r="E1157" s="81"/>
      <c r="F1157" s="82"/>
    </row>
    <row r="1158" spans="1:6" ht="15.75">
      <c r="A1158" s="53"/>
      <c r="B1158" s="54" t="s">
        <v>51</v>
      </c>
      <c r="C1158" s="55" t="s">
        <v>6</v>
      </c>
      <c r="D1158" s="81">
        <v>1000</v>
      </c>
      <c r="E1158" s="81">
        <v>1000</v>
      </c>
      <c r="F1158" s="82">
        <v>1000</v>
      </c>
    </row>
    <row r="1159" spans="1:6" ht="16.5" thickBot="1">
      <c r="A1159" s="64"/>
      <c r="B1159" s="65" t="s">
        <v>52</v>
      </c>
      <c r="C1159" s="66" t="s">
        <v>6</v>
      </c>
      <c r="D1159" s="83"/>
      <c r="E1159" s="83"/>
      <c r="F1159" s="84"/>
    </row>
    <row r="1160" spans="1:6" ht="21" thickBot="1">
      <c r="A1160" s="444" t="s">
        <v>139</v>
      </c>
      <c r="B1160" s="445"/>
      <c r="C1160" s="445"/>
      <c r="D1160" s="445"/>
      <c r="E1160" s="445"/>
      <c r="F1160" s="446"/>
    </row>
    <row r="1161" spans="1:6" ht="21" thickBot="1">
      <c r="A1161" s="447" t="s">
        <v>138</v>
      </c>
      <c r="B1161" s="448"/>
      <c r="C1161" s="448"/>
      <c r="D1161" s="448"/>
      <c r="E1161" s="448"/>
      <c r="F1161" s="449"/>
    </row>
    <row r="1162" spans="1:6" ht="35.25" thickBot="1">
      <c r="A1162" s="15" t="s">
        <v>53</v>
      </c>
      <c r="B1162" s="16" t="s">
        <v>0</v>
      </c>
      <c r="C1162" s="16" t="s">
        <v>1</v>
      </c>
      <c r="D1162" s="16" t="s">
        <v>56</v>
      </c>
      <c r="E1162" s="16" t="s">
        <v>55</v>
      </c>
      <c r="F1162" s="17" t="s">
        <v>54</v>
      </c>
    </row>
    <row r="1163" spans="1:6" ht="16.5" thickBot="1">
      <c r="A1163" s="139"/>
      <c r="B1163" s="44"/>
      <c r="C1163" s="44"/>
      <c r="D1163" s="16">
        <v>2015</v>
      </c>
      <c r="E1163" s="16">
        <v>2016</v>
      </c>
      <c r="F1163" s="17">
        <v>2017</v>
      </c>
    </row>
    <row r="1164" spans="1:6" ht="15.75">
      <c r="A1164" s="45" t="s">
        <v>2</v>
      </c>
      <c r="B1164" s="46" t="s">
        <v>3</v>
      </c>
      <c r="C1164" s="47"/>
      <c r="D1164" s="140"/>
      <c r="E1164" s="140"/>
      <c r="F1164" s="141"/>
    </row>
    <row r="1165" spans="1:6" ht="15.75">
      <c r="A1165" s="5" t="s">
        <v>4</v>
      </c>
      <c r="B1165" s="4" t="s">
        <v>5</v>
      </c>
      <c r="C1165" s="2" t="s">
        <v>6</v>
      </c>
      <c r="D1165" s="105">
        <v>19320724</v>
      </c>
      <c r="E1165" s="105">
        <v>21186779</v>
      </c>
      <c r="F1165" s="106">
        <v>21186779</v>
      </c>
    </row>
    <row r="1166" spans="1:6" ht="15.75">
      <c r="A1166" s="5" t="s">
        <v>7</v>
      </c>
      <c r="B1166" s="4" t="s">
        <v>8</v>
      </c>
      <c r="C1166" s="2" t="s">
        <v>6</v>
      </c>
      <c r="D1166" s="105">
        <v>-125009</v>
      </c>
      <c r="E1166" s="105">
        <v>-577015</v>
      </c>
      <c r="F1166" s="106">
        <v>-577015</v>
      </c>
    </row>
    <row r="1167" spans="1:6" ht="15.75">
      <c r="A1167" s="5" t="s">
        <v>9</v>
      </c>
      <c r="B1167" s="4" t="s">
        <v>10</v>
      </c>
      <c r="C1167" s="2" t="s">
        <v>6</v>
      </c>
      <c r="D1167" s="105">
        <v>489095</v>
      </c>
      <c r="E1167" s="105">
        <v>30582</v>
      </c>
      <c r="F1167" s="106">
        <v>30582</v>
      </c>
    </row>
    <row r="1168" spans="1:6" ht="15.75">
      <c r="A1168" s="5" t="s">
        <v>11</v>
      </c>
      <c r="B1168" s="4" t="s">
        <v>12</v>
      </c>
      <c r="C1168" s="2" t="s">
        <v>6</v>
      </c>
      <c r="D1168" s="105">
        <v>154125</v>
      </c>
      <c r="E1168" s="105">
        <v>-283437</v>
      </c>
      <c r="F1168" s="106">
        <v>-283437</v>
      </c>
    </row>
    <row r="1169" spans="1:6" ht="15.75">
      <c r="A1169" s="5" t="s">
        <v>13</v>
      </c>
      <c r="B1169" s="4" t="s">
        <v>14</v>
      </c>
      <c r="C1169" s="2"/>
      <c r="D1169" s="105"/>
      <c r="E1169" s="105"/>
      <c r="F1169" s="106"/>
    </row>
    <row r="1170" spans="1:6" ht="47.25">
      <c r="A1170" s="5" t="s">
        <v>15</v>
      </c>
      <c r="B1170" s="4" t="s">
        <v>67</v>
      </c>
      <c r="C1170" s="2" t="s">
        <v>16</v>
      </c>
      <c r="D1170" s="105">
        <v>-0.6470202669423776</v>
      </c>
      <c r="E1170" s="105"/>
      <c r="F1170" s="106"/>
    </row>
    <row r="1171" spans="1:6" ht="31.5">
      <c r="A1171" s="5" t="s">
        <v>17</v>
      </c>
      <c r="B1171" s="4" t="s">
        <v>66</v>
      </c>
      <c r="C1171" s="2"/>
      <c r="D1171" s="136"/>
      <c r="E1171" s="136"/>
      <c r="F1171" s="142"/>
    </row>
    <row r="1172" spans="1:6" ht="18.75">
      <c r="A1172" s="5" t="s">
        <v>18</v>
      </c>
      <c r="B1172" s="4" t="s">
        <v>58</v>
      </c>
      <c r="C1172" s="2" t="s">
        <v>19</v>
      </c>
      <c r="D1172" s="136"/>
      <c r="E1172" s="136"/>
      <c r="F1172" s="142"/>
    </row>
    <row r="1173" spans="1:6" ht="18.75">
      <c r="A1173" s="5" t="s">
        <v>20</v>
      </c>
      <c r="B1173" s="4" t="s">
        <v>59</v>
      </c>
      <c r="C1173" s="2" t="s">
        <v>21</v>
      </c>
      <c r="D1173" s="136"/>
      <c r="E1173" s="136"/>
      <c r="F1173" s="142"/>
    </row>
    <row r="1174" spans="1:6" ht="18.75">
      <c r="A1174" s="58" t="s">
        <v>22</v>
      </c>
      <c r="B1174" s="59" t="s">
        <v>60</v>
      </c>
      <c r="C1174" s="60" t="s">
        <v>19</v>
      </c>
      <c r="D1174" s="87">
        <v>339.5243</v>
      </c>
      <c r="E1174" s="87">
        <v>323.715</v>
      </c>
      <c r="F1174" s="88">
        <v>323.433733</v>
      </c>
    </row>
    <row r="1175" spans="1:6" ht="34.5">
      <c r="A1175" s="53" t="s">
        <v>61</v>
      </c>
      <c r="B1175" s="54" t="s">
        <v>63</v>
      </c>
      <c r="C1175" s="55" t="s">
        <v>62</v>
      </c>
      <c r="D1175" s="89">
        <v>2601383.957</v>
      </c>
      <c r="E1175" s="89">
        <v>2660247</v>
      </c>
      <c r="F1175" s="90">
        <v>2592933.919</v>
      </c>
    </row>
    <row r="1176" spans="1:6" ht="18.75">
      <c r="A1176" s="53" t="s">
        <v>24</v>
      </c>
      <c r="B1176" s="54" t="s">
        <v>64</v>
      </c>
      <c r="C1176" s="55" t="s">
        <v>23</v>
      </c>
      <c r="D1176" s="81"/>
      <c r="E1176" s="81"/>
      <c r="F1176" s="82"/>
    </row>
    <row r="1177" spans="1:6" ht="34.5">
      <c r="A1177" s="53" t="s">
        <v>25</v>
      </c>
      <c r="B1177" s="54" t="s">
        <v>65</v>
      </c>
      <c r="C1177" s="55" t="s">
        <v>16</v>
      </c>
      <c r="D1177" s="122" t="s">
        <v>219</v>
      </c>
      <c r="E1177" s="122" t="s">
        <v>210</v>
      </c>
      <c r="F1177" s="202" t="s">
        <v>210</v>
      </c>
    </row>
    <row r="1178" spans="1:6" ht="47.25">
      <c r="A1178" s="53" t="s">
        <v>26</v>
      </c>
      <c r="B1178" s="54" t="s">
        <v>68</v>
      </c>
      <c r="C1178" s="55"/>
      <c r="D1178" s="122" t="s">
        <v>218</v>
      </c>
      <c r="E1178" s="122" t="s">
        <v>218</v>
      </c>
      <c r="F1178" s="202" t="s">
        <v>218</v>
      </c>
    </row>
    <row r="1179" spans="1:6" ht="34.5">
      <c r="A1179" s="53" t="s">
        <v>27</v>
      </c>
      <c r="B1179" s="54" t="s">
        <v>69</v>
      </c>
      <c r="C1179" s="55" t="s">
        <v>21</v>
      </c>
      <c r="D1179" s="137"/>
      <c r="E1179" s="137"/>
      <c r="F1179" s="143"/>
    </row>
    <row r="1180" spans="1:6" ht="15.75">
      <c r="A1180" s="53" t="s">
        <v>28</v>
      </c>
      <c r="B1180" s="54" t="s">
        <v>29</v>
      </c>
      <c r="C1180" s="55" t="s">
        <v>6</v>
      </c>
      <c r="D1180" s="138">
        <v>593354.439188756</v>
      </c>
      <c r="E1180" s="138">
        <v>572801.4</v>
      </c>
      <c r="F1180" s="144">
        <v>723554.8326203533</v>
      </c>
    </row>
    <row r="1181" spans="1:6" ht="50.25">
      <c r="A1181" s="53" t="s">
        <v>30</v>
      </c>
      <c r="B1181" s="54" t="s">
        <v>78</v>
      </c>
      <c r="C1181" s="55" t="s">
        <v>6</v>
      </c>
      <c r="D1181" s="120" t="s">
        <v>220</v>
      </c>
      <c r="E1181" s="138">
        <v>235210.48000000007</v>
      </c>
      <c r="F1181" s="144">
        <v>332633.32384659094</v>
      </c>
    </row>
    <row r="1182" spans="1:6" ht="15.75">
      <c r="A1182" s="53"/>
      <c r="B1182" s="54" t="s">
        <v>70</v>
      </c>
      <c r="C1182" s="55"/>
      <c r="D1182" s="138"/>
      <c r="E1182" s="138"/>
      <c r="F1182" s="144"/>
    </row>
    <row r="1183" spans="1:6" ht="15.75">
      <c r="A1183" s="53"/>
      <c r="B1183" s="54" t="s">
        <v>31</v>
      </c>
      <c r="C1183" s="55"/>
      <c r="D1183" s="138"/>
      <c r="E1183" s="138">
        <v>63249.05</v>
      </c>
      <c r="F1183" s="144">
        <v>110595.48100400002</v>
      </c>
    </row>
    <row r="1184" spans="1:6" ht="15.75">
      <c r="A1184" s="53"/>
      <c r="B1184" s="54" t="s">
        <v>32</v>
      </c>
      <c r="C1184" s="55"/>
      <c r="D1184" s="138"/>
      <c r="E1184" s="138">
        <v>53452</v>
      </c>
      <c r="F1184" s="144">
        <v>57573</v>
      </c>
    </row>
    <row r="1185" spans="1:6" ht="15.75">
      <c r="A1185" s="53"/>
      <c r="B1185" s="54" t="s">
        <v>33</v>
      </c>
      <c r="C1185" s="55"/>
      <c r="D1185" s="138"/>
      <c r="E1185" s="138">
        <v>7187.17</v>
      </c>
      <c r="F1185" s="144">
        <v>15905.932999999999</v>
      </c>
    </row>
    <row r="1186" spans="1:6" ht="18.75">
      <c r="A1186" s="53" t="s">
        <v>34</v>
      </c>
      <c r="B1186" s="54" t="s">
        <v>71</v>
      </c>
      <c r="C1186" s="55" t="s">
        <v>6</v>
      </c>
      <c r="D1186" s="138"/>
      <c r="E1186" s="138">
        <v>326990.07999999996</v>
      </c>
      <c r="F1186" s="144">
        <v>387359.7087737624</v>
      </c>
    </row>
    <row r="1187" spans="1:6" ht="31.5">
      <c r="A1187" s="53" t="s">
        <v>35</v>
      </c>
      <c r="B1187" s="54" t="s">
        <v>72</v>
      </c>
      <c r="C1187" s="55" t="s">
        <v>6</v>
      </c>
      <c r="D1187" s="138">
        <v>0</v>
      </c>
      <c r="E1187" s="138">
        <v>1600.84</v>
      </c>
      <c r="F1187" s="144">
        <v>3561.8</v>
      </c>
    </row>
    <row r="1188" spans="1:6" ht="31.5">
      <c r="A1188" s="53" t="s">
        <v>36</v>
      </c>
      <c r="B1188" s="54" t="s">
        <v>77</v>
      </c>
      <c r="C1188" s="55" t="s">
        <v>6</v>
      </c>
      <c r="D1188" s="138">
        <v>175.4</v>
      </c>
      <c r="E1188" s="138">
        <v>9000</v>
      </c>
      <c r="F1188" s="90">
        <v>0</v>
      </c>
    </row>
    <row r="1189" spans="1:6" ht="47.25">
      <c r="A1189" s="53" t="s">
        <v>37</v>
      </c>
      <c r="B1189" s="54" t="s">
        <v>38</v>
      </c>
      <c r="C1189" s="55"/>
      <c r="D1189" s="122" t="s">
        <v>216</v>
      </c>
      <c r="E1189" s="122" t="s">
        <v>217</v>
      </c>
      <c r="F1189" s="90" t="s">
        <v>179</v>
      </c>
    </row>
    <row r="1190" spans="1:6" ht="15.75">
      <c r="A1190" s="53"/>
      <c r="B1190" s="62" t="s">
        <v>39</v>
      </c>
      <c r="C1190" s="55"/>
      <c r="D1190" s="137"/>
      <c r="E1190" s="92"/>
      <c r="F1190" s="143"/>
    </row>
    <row r="1191" spans="1:6" ht="18.75">
      <c r="A1191" s="53"/>
      <c r="B1191" s="54" t="s">
        <v>73</v>
      </c>
      <c r="C1191" s="55" t="s">
        <v>40</v>
      </c>
      <c r="D1191" s="229">
        <v>8305.7</v>
      </c>
      <c r="E1191" s="61">
        <v>8146.42</v>
      </c>
      <c r="F1191" s="230">
        <v>8305.7</v>
      </c>
    </row>
    <row r="1192" spans="1:6" ht="18.75">
      <c r="A1192" s="53"/>
      <c r="B1192" s="54" t="s">
        <v>74</v>
      </c>
      <c r="C1192" s="55" t="s">
        <v>41</v>
      </c>
      <c r="D1192" s="87">
        <v>71.43942583873195</v>
      </c>
      <c r="E1192" s="87">
        <v>70.31326644096426</v>
      </c>
      <c r="F1192" s="88">
        <v>87.11545476243462</v>
      </c>
    </row>
    <row r="1193" spans="1:6" ht="15.75">
      <c r="A1193" s="53" t="s">
        <v>42</v>
      </c>
      <c r="B1193" s="54" t="s">
        <v>43</v>
      </c>
      <c r="C1193" s="55"/>
      <c r="D1193" s="87"/>
      <c r="E1193" s="87"/>
      <c r="F1193" s="88"/>
    </row>
    <row r="1194" spans="1:6" ht="15.75">
      <c r="A1194" s="53" t="s">
        <v>44</v>
      </c>
      <c r="B1194" s="54" t="s">
        <v>45</v>
      </c>
      <c r="C1194" s="55" t="s">
        <v>46</v>
      </c>
      <c r="D1194" s="87">
        <v>208</v>
      </c>
      <c r="E1194" s="87">
        <v>173.84</v>
      </c>
      <c r="F1194" s="88">
        <v>195.25</v>
      </c>
    </row>
    <row r="1195" spans="1:6" ht="31.5">
      <c r="A1195" s="53" t="s">
        <v>47</v>
      </c>
      <c r="B1195" s="54" t="s">
        <v>48</v>
      </c>
      <c r="C1195" s="55" t="s">
        <v>75</v>
      </c>
      <c r="D1195" s="87">
        <v>23140.581810897434</v>
      </c>
      <c r="E1195" s="87">
        <v>30319.5706780181</v>
      </c>
      <c r="F1195" s="88">
        <v>47202.51003158344</v>
      </c>
    </row>
    <row r="1196" spans="1:6" ht="15.75">
      <c r="A1196" s="53" t="s">
        <v>49</v>
      </c>
      <c r="B1196" s="54" t="s">
        <v>50</v>
      </c>
      <c r="C1196" s="55"/>
      <c r="D1196" s="87"/>
      <c r="E1196" s="87"/>
      <c r="F1196" s="88"/>
    </row>
    <row r="1197" spans="1:6" ht="15.75">
      <c r="A1197" s="53"/>
      <c r="B1197" s="62" t="s">
        <v>39</v>
      </c>
      <c r="C1197" s="55"/>
      <c r="D1197" s="87"/>
      <c r="E1197" s="87"/>
      <c r="F1197" s="88"/>
    </row>
    <row r="1198" spans="1:6" ht="15.75">
      <c r="A1198" s="53"/>
      <c r="B1198" s="54" t="s">
        <v>51</v>
      </c>
      <c r="C1198" s="55" t="s">
        <v>6</v>
      </c>
      <c r="D1198" s="87">
        <v>1000</v>
      </c>
      <c r="E1198" s="87">
        <v>1000</v>
      </c>
      <c r="F1198" s="88">
        <v>1000</v>
      </c>
    </row>
    <row r="1199" spans="1:6" ht="16.5" thickBot="1">
      <c r="A1199" s="64"/>
      <c r="B1199" s="65" t="s">
        <v>52</v>
      </c>
      <c r="C1199" s="66" t="s">
        <v>6</v>
      </c>
      <c r="D1199" s="227"/>
      <c r="E1199" s="227"/>
      <c r="F1199" s="228"/>
    </row>
    <row r="1200" spans="1:6" ht="21" thickBot="1">
      <c r="A1200" s="447" t="s">
        <v>288</v>
      </c>
      <c r="B1200" s="448"/>
      <c r="C1200" s="448"/>
      <c r="D1200" s="448"/>
      <c r="E1200" s="448"/>
      <c r="F1200" s="449"/>
    </row>
    <row r="1201" spans="1:6" ht="35.25" thickBot="1">
      <c r="A1201" s="15" t="s">
        <v>53</v>
      </c>
      <c r="B1201" s="16" t="s">
        <v>0</v>
      </c>
      <c r="C1201" s="16" t="s">
        <v>1</v>
      </c>
      <c r="D1201" s="16" t="s">
        <v>56</v>
      </c>
      <c r="E1201" s="16" t="s">
        <v>55</v>
      </c>
      <c r="F1201" s="17" t="s">
        <v>54</v>
      </c>
    </row>
    <row r="1202" spans="1:6" ht="16.5" thickBot="1">
      <c r="A1202" s="139"/>
      <c r="B1202" s="44"/>
      <c r="C1202" s="44"/>
      <c r="D1202" s="16">
        <v>2015</v>
      </c>
      <c r="E1202" s="16">
        <v>2016</v>
      </c>
      <c r="F1202" s="17">
        <v>2017</v>
      </c>
    </row>
    <row r="1203" spans="1:6" ht="15.75">
      <c r="A1203" s="45" t="s">
        <v>2</v>
      </c>
      <c r="B1203" s="46" t="s">
        <v>3</v>
      </c>
      <c r="C1203" s="47"/>
      <c r="D1203" s="140"/>
      <c r="E1203" s="140"/>
      <c r="F1203" s="141"/>
    </row>
    <row r="1204" spans="1:6" ht="15.75">
      <c r="A1204" s="5" t="s">
        <v>4</v>
      </c>
      <c r="B1204" s="4" t="s">
        <v>5</v>
      </c>
      <c r="C1204" s="2" t="s">
        <v>6</v>
      </c>
      <c r="D1204" s="105">
        <v>19320724</v>
      </c>
      <c r="E1204" s="105">
        <v>21186779</v>
      </c>
      <c r="F1204" s="106">
        <v>21186779</v>
      </c>
    </row>
    <row r="1205" spans="1:6" ht="15.75">
      <c r="A1205" s="5" t="s">
        <v>7</v>
      </c>
      <c r="B1205" s="4" t="s">
        <v>8</v>
      </c>
      <c r="C1205" s="2" t="s">
        <v>6</v>
      </c>
      <c r="D1205" s="105">
        <v>-125009</v>
      </c>
      <c r="E1205" s="105">
        <v>-577015</v>
      </c>
      <c r="F1205" s="106">
        <v>-577015</v>
      </c>
    </row>
    <row r="1206" spans="1:6" ht="15.75">
      <c r="A1206" s="5" t="s">
        <v>9</v>
      </c>
      <c r="B1206" s="4" t="s">
        <v>10</v>
      </c>
      <c r="C1206" s="2" t="s">
        <v>6</v>
      </c>
      <c r="D1206" s="105">
        <v>489095</v>
      </c>
      <c r="E1206" s="105">
        <v>30582</v>
      </c>
      <c r="F1206" s="106">
        <v>30582</v>
      </c>
    </row>
    <row r="1207" spans="1:6" ht="15.75">
      <c r="A1207" s="5" t="s">
        <v>11</v>
      </c>
      <c r="B1207" s="4" t="s">
        <v>12</v>
      </c>
      <c r="C1207" s="2" t="s">
        <v>6</v>
      </c>
      <c r="D1207" s="105">
        <v>154125</v>
      </c>
      <c r="E1207" s="105">
        <v>-283437</v>
      </c>
      <c r="F1207" s="106">
        <v>-283437</v>
      </c>
    </row>
    <row r="1208" spans="1:6" ht="15.75">
      <c r="A1208" s="5" t="s">
        <v>13</v>
      </c>
      <c r="B1208" s="4" t="s">
        <v>14</v>
      </c>
      <c r="C1208" s="2"/>
      <c r="D1208" s="105"/>
      <c r="E1208" s="105"/>
      <c r="F1208" s="106"/>
    </row>
    <row r="1209" spans="1:6" ht="47.25">
      <c r="A1209" s="5" t="s">
        <v>15</v>
      </c>
      <c r="B1209" s="4" t="s">
        <v>67</v>
      </c>
      <c r="C1209" s="2" t="s">
        <v>16</v>
      </c>
      <c r="D1209" s="105">
        <v>-0.6470202669423776</v>
      </c>
      <c r="E1209" s="105"/>
      <c r="F1209" s="106"/>
    </row>
    <row r="1210" spans="1:6" ht="31.5">
      <c r="A1210" s="5" t="s">
        <v>17</v>
      </c>
      <c r="B1210" s="4" t="s">
        <v>66</v>
      </c>
      <c r="C1210" s="2"/>
      <c r="D1210" s="136"/>
      <c r="E1210" s="136"/>
      <c r="F1210" s="142"/>
    </row>
    <row r="1211" spans="1:6" ht="18.75">
      <c r="A1211" s="5" t="s">
        <v>18</v>
      </c>
      <c r="B1211" s="4" t="s">
        <v>58</v>
      </c>
      <c r="C1211" s="2" t="s">
        <v>19</v>
      </c>
      <c r="D1211" s="136"/>
      <c r="E1211" s="136"/>
      <c r="F1211" s="142"/>
    </row>
    <row r="1212" spans="1:6" ht="18.75">
      <c r="A1212" s="5" t="s">
        <v>20</v>
      </c>
      <c r="B1212" s="4" t="s">
        <v>59</v>
      </c>
      <c r="C1212" s="2" t="s">
        <v>21</v>
      </c>
      <c r="D1212" s="136"/>
      <c r="E1212" s="136"/>
      <c r="F1212" s="142"/>
    </row>
    <row r="1213" spans="1:6" ht="18.75">
      <c r="A1213" s="58" t="s">
        <v>22</v>
      </c>
      <c r="B1213" s="59" t="s">
        <v>60</v>
      </c>
      <c r="C1213" s="60" t="s">
        <v>19</v>
      </c>
      <c r="D1213" s="87"/>
      <c r="E1213" s="87"/>
      <c r="F1213" s="88">
        <v>24.36</v>
      </c>
    </row>
    <row r="1214" spans="1:6" ht="34.5">
      <c r="A1214" s="53" t="s">
        <v>61</v>
      </c>
      <c r="B1214" s="54" t="s">
        <v>63</v>
      </c>
      <c r="C1214" s="55" t="s">
        <v>62</v>
      </c>
      <c r="D1214" s="89"/>
      <c r="E1214" s="89"/>
      <c r="F1214" s="90">
        <v>208250</v>
      </c>
    </row>
    <row r="1215" spans="1:6" ht="18.75">
      <c r="A1215" s="53" t="s">
        <v>24</v>
      </c>
      <c r="B1215" s="54" t="s">
        <v>64</v>
      </c>
      <c r="C1215" s="55" t="s">
        <v>23</v>
      </c>
      <c r="D1215" s="81"/>
      <c r="E1215" s="81"/>
      <c r="F1215" s="82"/>
    </row>
    <row r="1216" spans="1:6" ht="34.5">
      <c r="A1216" s="53" t="s">
        <v>25</v>
      </c>
      <c r="B1216" s="54" t="s">
        <v>65</v>
      </c>
      <c r="C1216" s="55" t="s">
        <v>16</v>
      </c>
      <c r="D1216" s="122"/>
      <c r="E1216" s="122"/>
      <c r="F1216" s="202" t="s">
        <v>287</v>
      </c>
    </row>
    <row r="1217" spans="1:6" ht="47.25">
      <c r="A1217" s="53" t="s">
        <v>26</v>
      </c>
      <c r="B1217" s="54" t="s">
        <v>68</v>
      </c>
      <c r="C1217" s="55"/>
      <c r="D1217" s="122"/>
      <c r="E1217" s="122"/>
      <c r="F1217" s="202" t="s">
        <v>218</v>
      </c>
    </row>
    <row r="1218" spans="1:6" ht="34.5">
      <c r="A1218" s="53" t="s">
        <v>27</v>
      </c>
      <c r="B1218" s="54" t="s">
        <v>69</v>
      </c>
      <c r="C1218" s="55" t="s">
        <v>21</v>
      </c>
      <c r="D1218" s="137"/>
      <c r="E1218" s="137"/>
      <c r="F1218" s="143"/>
    </row>
    <row r="1219" spans="1:6" ht="15.75">
      <c r="A1219" s="53" t="s">
        <v>28</v>
      </c>
      <c r="B1219" s="54" t="s">
        <v>29</v>
      </c>
      <c r="C1219" s="55" t="s">
        <v>6</v>
      </c>
      <c r="D1219" s="138"/>
      <c r="E1219" s="138"/>
      <c r="F1219" s="144">
        <v>29005.0336014894</v>
      </c>
    </row>
    <row r="1220" spans="1:6" ht="50.25">
      <c r="A1220" s="53" t="s">
        <v>30</v>
      </c>
      <c r="B1220" s="54" t="s">
        <v>78</v>
      </c>
      <c r="C1220" s="55" t="s">
        <v>6</v>
      </c>
      <c r="D1220" s="120"/>
      <c r="E1220" s="138"/>
      <c r="F1220" s="144"/>
    </row>
    <row r="1221" spans="1:6" ht="15.75">
      <c r="A1221" s="53"/>
      <c r="B1221" s="54" t="s">
        <v>70</v>
      </c>
      <c r="C1221" s="55"/>
      <c r="D1221" s="138"/>
      <c r="E1221" s="138"/>
      <c r="F1221" s="144"/>
    </row>
    <row r="1222" spans="1:6" ht="15.75">
      <c r="A1222" s="53"/>
      <c r="B1222" s="54" t="s">
        <v>31</v>
      </c>
      <c r="C1222" s="55"/>
      <c r="D1222" s="138"/>
      <c r="E1222" s="138"/>
      <c r="F1222" s="144"/>
    </row>
    <row r="1223" spans="1:6" ht="15.75">
      <c r="A1223" s="53"/>
      <c r="B1223" s="54" t="s">
        <v>32</v>
      </c>
      <c r="C1223" s="55"/>
      <c r="D1223" s="138"/>
      <c r="E1223" s="138"/>
      <c r="F1223" s="144"/>
    </row>
    <row r="1224" spans="1:6" ht="15.75">
      <c r="A1224" s="53"/>
      <c r="B1224" s="54" t="s">
        <v>33</v>
      </c>
      <c r="C1224" s="55"/>
      <c r="D1224" s="138"/>
      <c r="E1224" s="138"/>
      <c r="F1224" s="144"/>
    </row>
    <row r="1225" spans="1:6" ht="18.75">
      <c r="A1225" s="53" t="s">
        <v>34</v>
      </c>
      <c r="B1225" s="54" t="s">
        <v>71</v>
      </c>
      <c r="C1225" s="55" t="s">
        <v>6</v>
      </c>
      <c r="D1225" s="138"/>
      <c r="E1225" s="138"/>
      <c r="F1225" s="144"/>
    </row>
    <row r="1226" spans="1:6" ht="31.5">
      <c r="A1226" s="53" t="s">
        <v>35</v>
      </c>
      <c r="B1226" s="54" t="s">
        <v>72</v>
      </c>
      <c r="C1226" s="55" t="s">
        <v>6</v>
      </c>
      <c r="D1226" s="138"/>
      <c r="E1226" s="138"/>
      <c r="F1226" s="144"/>
    </row>
    <row r="1227" spans="1:6" ht="31.5">
      <c r="A1227" s="53" t="s">
        <v>36</v>
      </c>
      <c r="B1227" s="54" t="s">
        <v>77</v>
      </c>
      <c r="C1227" s="55" t="s">
        <v>6</v>
      </c>
      <c r="D1227" s="138"/>
      <c r="E1227" s="138"/>
      <c r="F1227" s="90"/>
    </row>
    <row r="1228" spans="1:6" ht="15.75">
      <c r="A1228" s="53" t="s">
        <v>37</v>
      </c>
      <c r="B1228" s="54" t="s">
        <v>38</v>
      </c>
      <c r="C1228" s="55"/>
      <c r="D1228" s="122"/>
      <c r="E1228" s="122"/>
      <c r="F1228" s="90"/>
    </row>
    <row r="1229" spans="1:6" ht="15.75">
      <c r="A1229" s="53"/>
      <c r="B1229" s="62" t="s">
        <v>39</v>
      </c>
      <c r="C1229" s="55"/>
      <c r="D1229" s="137"/>
      <c r="E1229" s="92"/>
      <c r="F1229" s="143"/>
    </row>
    <row r="1230" spans="1:6" ht="18.75">
      <c r="A1230" s="53"/>
      <c r="B1230" s="54" t="s">
        <v>73</v>
      </c>
      <c r="C1230" s="55" t="s">
        <v>40</v>
      </c>
      <c r="D1230" s="229"/>
      <c r="E1230" s="61"/>
      <c r="F1230" s="230">
        <v>326.43</v>
      </c>
    </row>
    <row r="1231" spans="1:6" ht="18.75">
      <c r="A1231" s="53"/>
      <c r="B1231" s="54" t="s">
        <v>74</v>
      </c>
      <c r="C1231" s="55" t="s">
        <v>41</v>
      </c>
      <c r="D1231" s="87"/>
      <c r="E1231" s="87"/>
      <c r="F1231" s="88"/>
    </row>
    <row r="1232" spans="1:6" ht="15.75">
      <c r="A1232" s="53" t="s">
        <v>42</v>
      </c>
      <c r="B1232" s="54" t="s">
        <v>43</v>
      </c>
      <c r="C1232" s="55"/>
      <c r="D1232" s="87"/>
      <c r="E1232" s="87"/>
      <c r="F1232" s="88"/>
    </row>
    <row r="1233" spans="1:6" ht="15.75">
      <c r="A1233" s="53" t="s">
        <v>44</v>
      </c>
      <c r="B1233" s="54" t="s">
        <v>45</v>
      </c>
      <c r="C1233" s="55" t="s">
        <v>46</v>
      </c>
      <c r="D1233" s="87"/>
      <c r="E1233" s="87"/>
      <c r="F1233" s="88">
        <v>2.62</v>
      </c>
    </row>
    <row r="1234" spans="1:6" ht="31.5">
      <c r="A1234" s="53" t="s">
        <v>47</v>
      </c>
      <c r="B1234" s="54" t="s">
        <v>48</v>
      </c>
      <c r="C1234" s="55" t="s">
        <v>75</v>
      </c>
      <c r="D1234" s="87"/>
      <c r="E1234" s="87"/>
      <c r="F1234" s="88">
        <v>51.08</v>
      </c>
    </row>
    <row r="1235" spans="1:6" ht="15.75">
      <c r="A1235" s="53" t="s">
        <v>49</v>
      </c>
      <c r="B1235" s="54" t="s">
        <v>50</v>
      </c>
      <c r="C1235" s="55"/>
      <c r="D1235" s="87"/>
      <c r="E1235" s="87"/>
      <c r="F1235" s="88"/>
    </row>
    <row r="1236" spans="1:6" ht="15.75">
      <c r="A1236" s="53"/>
      <c r="B1236" s="62" t="s">
        <v>39</v>
      </c>
      <c r="C1236" s="55"/>
      <c r="D1236" s="87"/>
      <c r="E1236" s="87"/>
      <c r="F1236" s="88"/>
    </row>
    <row r="1237" spans="1:6" ht="15.75">
      <c r="A1237" s="53"/>
      <c r="B1237" s="54" t="s">
        <v>51</v>
      </c>
      <c r="C1237" s="55" t="s">
        <v>6</v>
      </c>
      <c r="D1237" s="87"/>
      <c r="E1237" s="87"/>
      <c r="F1237" s="88">
        <v>1000</v>
      </c>
    </row>
    <row r="1238" spans="1:6" ht="16.5" thickBot="1">
      <c r="A1238" s="64"/>
      <c r="B1238" s="65" t="s">
        <v>52</v>
      </c>
      <c r="C1238" s="66" t="s">
        <v>6</v>
      </c>
      <c r="D1238" s="227"/>
      <c r="E1238" s="227"/>
      <c r="F1238" s="228"/>
    </row>
    <row r="1239" spans="1:6" ht="21" thickBot="1">
      <c r="A1239" s="444" t="s">
        <v>142</v>
      </c>
      <c r="B1239" s="445"/>
      <c r="C1239" s="445"/>
      <c r="D1239" s="445"/>
      <c r="E1239" s="445"/>
      <c r="F1239" s="446"/>
    </row>
    <row r="1240" spans="1:6" ht="21" thickBot="1">
      <c r="A1240" s="447" t="s">
        <v>141</v>
      </c>
      <c r="B1240" s="448"/>
      <c r="C1240" s="448"/>
      <c r="D1240" s="448"/>
      <c r="E1240" s="448"/>
      <c r="F1240" s="449"/>
    </row>
    <row r="1241" spans="1:6" ht="35.25" thickBot="1">
      <c r="A1241" s="15" t="s">
        <v>53</v>
      </c>
      <c r="B1241" s="16" t="s">
        <v>0</v>
      </c>
      <c r="C1241" s="16" t="s">
        <v>1</v>
      </c>
      <c r="D1241" s="16" t="s">
        <v>56</v>
      </c>
      <c r="E1241" s="16" t="s">
        <v>55</v>
      </c>
      <c r="F1241" s="17" t="s">
        <v>54</v>
      </c>
    </row>
    <row r="1242" spans="1:6" ht="16.5" thickBot="1">
      <c r="A1242" s="15"/>
      <c r="B1242" s="16"/>
      <c r="C1242" s="16"/>
      <c r="D1242" s="16">
        <v>2015</v>
      </c>
      <c r="E1242" s="16">
        <v>2016</v>
      </c>
      <c r="F1242" s="17">
        <v>2017</v>
      </c>
    </row>
    <row r="1243" spans="1:6" ht="15.75">
      <c r="A1243" s="48" t="s">
        <v>2</v>
      </c>
      <c r="B1243" s="49" t="s">
        <v>3</v>
      </c>
      <c r="C1243" s="50"/>
      <c r="D1243" s="51"/>
      <c r="E1243" s="51"/>
      <c r="F1243" s="52"/>
    </row>
    <row r="1244" spans="1:6" ht="15.75">
      <c r="A1244" s="53" t="s">
        <v>4</v>
      </c>
      <c r="B1244" s="54" t="s">
        <v>5</v>
      </c>
      <c r="C1244" s="55" t="s">
        <v>6</v>
      </c>
      <c r="D1244" s="105">
        <v>19320724</v>
      </c>
      <c r="E1244" s="105">
        <v>21186779</v>
      </c>
      <c r="F1244" s="106">
        <v>21186779</v>
      </c>
    </row>
    <row r="1245" spans="1:6" ht="15.75">
      <c r="A1245" s="53" t="s">
        <v>7</v>
      </c>
      <c r="B1245" s="54" t="s">
        <v>8</v>
      </c>
      <c r="C1245" s="55" t="s">
        <v>6</v>
      </c>
      <c r="D1245" s="105">
        <v>-125009</v>
      </c>
      <c r="E1245" s="105">
        <v>-577015</v>
      </c>
      <c r="F1245" s="106">
        <v>0</v>
      </c>
    </row>
    <row r="1246" spans="1:6" ht="15.75">
      <c r="A1246" s="53" t="s">
        <v>9</v>
      </c>
      <c r="B1246" s="54" t="s">
        <v>10</v>
      </c>
      <c r="C1246" s="55" t="s">
        <v>6</v>
      </c>
      <c r="D1246" s="105">
        <v>489095</v>
      </c>
      <c r="E1246" s="105">
        <v>30582</v>
      </c>
      <c r="F1246" s="106">
        <v>30582</v>
      </c>
    </row>
    <row r="1247" spans="1:6" ht="15.75">
      <c r="A1247" s="53" t="s">
        <v>11</v>
      </c>
      <c r="B1247" s="54" t="s">
        <v>12</v>
      </c>
      <c r="C1247" s="55" t="s">
        <v>6</v>
      </c>
      <c r="D1247" s="105">
        <v>154125</v>
      </c>
      <c r="E1247" s="105">
        <v>-283437</v>
      </c>
      <c r="F1247" s="106">
        <v>-283437</v>
      </c>
    </row>
    <row r="1248" spans="1:6" ht="15.75">
      <c r="A1248" s="53" t="s">
        <v>13</v>
      </c>
      <c r="B1248" s="54" t="s">
        <v>14</v>
      </c>
      <c r="C1248" s="55"/>
      <c r="D1248" s="105"/>
      <c r="E1248" s="105"/>
      <c r="F1248" s="106"/>
    </row>
    <row r="1249" spans="1:6" ht="47.25">
      <c r="A1249" s="53" t="s">
        <v>15</v>
      </c>
      <c r="B1249" s="54" t="s">
        <v>67</v>
      </c>
      <c r="C1249" s="55" t="s">
        <v>16</v>
      </c>
      <c r="D1249" s="105">
        <v>-0.6470202669423776</v>
      </c>
      <c r="E1249" s="105"/>
      <c r="F1249" s="106">
        <v>0</v>
      </c>
    </row>
    <row r="1250" spans="1:6" ht="31.5">
      <c r="A1250" s="53" t="s">
        <v>17</v>
      </c>
      <c r="B1250" s="54" t="s">
        <v>66</v>
      </c>
      <c r="C1250" s="55"/>
      <c r="D1250" s="81"/>
      <c r="E1250" s="81"/>
      <c r="F1250" s="82"/>
    </row>
    <row r="1251" spans="1:6" ht="18.75">
      <c r="A1251" s="53" t="s">
        <v>18</v>
      </c>
      <c r="B1251" s="54" t="s">
        <v>58</v>
      </c>
      <c r="C1251" s="55" t="s">
        <v>19</v>
      </c>
      <c r="D1251" s="81"/>
      <c r="E1251" s="81"/>
      <c r="F1251" s="82"/>
    </row>
    <row r="1252" spans="1:6" ht="18.75">
      <c r="A1252" s="53" t="s">
        <v>20</v>
      </c>
      <c r="B1252" s="54" t="s">
        <v>59</v>
      </c>
      <c r="C1252" s="55" t="s">
        <v>21</v>
      </c>
      <c r="D1252" s="81"/>
      <c r="E1252" s="81"/>
      <c r="F1252" s="82"/>
    </row>
    <row r="1253" spans="1:6" ht="18.75">
      <c r="A1253" s="58" t="s">
        <v>22</v>
      </c>
      <c r="B1253" s="59" t="s">
        <v>60</v>
      </c>
      <c r="C1253" s="60" t="s">
        <v>19</v>
      </c>
      <c r="D1253" s="87">
        <v>149.90288022479803</v>
      </c>
      <c r="E1253" s="87">
        <v>103.816</v>
      </c>
      <c r="F1253" s="88">
        <v>149.90288022479803</v>
      </c>
    </row>
    <row r="1254" spans="1:6" ht="34.5">
      <c r="A1254" s="53" t="s">
        <v>61</v>
      </c>
      <c r="B1254" s="54" t="s">
        <v>63</v>
      </c>
      <c r="C1254" s="55" t="s">
        <v>62</v>
      </c>
      <c r="D1254" s="89">
        <v>853547.012</v>
      </c>
      <c r="E1254" s="89">
        <v>792010</v>
      </c>
      <c r="F1254" s="90">
        <v>853547.012</v>
      </c>
    </row>
    <row r="1255" spans="1:6" ht="18.75">
      <c r="A1255" s="53" t="s">
        <v>24</v>
      </c>
      <c r="B1255" s="54" t="s">
        <v>64</v>
      </c>
      <c r="C1255" s="55" t="s">
        <v>23</v>
      </c>
      <c r="D1255" s="81"/>
      <c r="E1255" s="81"/>
      <c r="F1255" s="82"/>
    </row>
    <row r="1256" spans="1:6" ht="47.25">
      <c r="A1256" s="53" t="s">
        <v>25</v>
      </c>
      <c r="B1256" s="54" t="s">
        <v>65</v>
      </c>
      <c r="C1256" s="55" t="s">
        <v>16</v>
      </c>
      <c r="D1256" s="92" t="s">
        <v>200</v>
      </c>
      <c r="E1256" s="92" t="s">
        <v>201</v>
      </c>
      <c r="F1256" s="153" t="s">
        <v>201</v>
      </c>
    </row>
    <row r="1257" spans="1:6" ht="31.5">
      <c r="A1257" s="53" t="s">
        <v>26</v>
      </c>
      <c r="B1257" s="54" t="s">
        <v>68</v>
      </c>
      <c r="C1257" s="55"/>
      <c r="D1257" s="92" t="s">
        <v>202</v>
      </c>
      <c r="E1257" s="92" t="s">
        <v>202</v>
      </c>
      <c r="F1257" s="153" t="s">
        <v>203</v>
      </c>
    </row>
    <row r="1258" spans="1:6" ht="34.5">
      <c r="A1258" s="53" t="s">
        <v>27</v>
      </c>
      <c r="B1258" s="54" t="s">
        <v>69</v>
      </c>
      <c r="C1258" s="55" t="s">
        <v>21</v>
      </c>
      <c r="D1258" s="81"/>
      <c r="E1258" s="81"/>
      <c r="F1258" s="82"/>
    </row>
    <row r="1259" spans="1:6" ht="15.75">
      <c r="A1259" s="53" t="s">
        <v>28</v>
      </c>
      <c r="B1259" s="54" t="s">
        <v>29</v>
      </c>
      <c r="C1259" s="55" t="s">
        <v>6</v>
      </c>
      <c r="D1259" s="81">
        <v>547040.9754880442</v>
      </c>
      <c r="E1259" s="81">
        <v>736263.0278625863</v>
      </c>
      <c r="F1259" s="82">
        <v>855931.3899260678</v>
      </c>
    </row>
    <row r="1260" spans="1:6" ht="50.25">
      <c r="A1260" s="53" t="s">
        <v>30</v>
      </c>
      <c r="B1260" s="54" t="s">
        <v>78</v>
      </c>
      <c r="C1260" s="55" t="s">
        <v>6</v>
      </c>
      <c r="D1260" s="81">
        <v>207615.65342091734</v>
      </c>
      <c r="E1260" s="81">
        <v>314889.6288962485</v>
      </c>
      <c r="F1260" s="82">
        <v>361932.10655340634</v>
      </c>
    </row>
    <row r="1261" spans="1:6" ht="15.75">
      <c r="A1261" s="53"/>
      <c r="B1261" s="54" t="s">
        <v>70</v>
      </c>
      <c r="C1261" s="55"/>
      <c r="D1261" s="81"/>
      <c r="E1261" s="81"/>
      <c r="F1261" s="82"/>
    </row>
    <row r="1262" spans="1:6" ht="15.75">
      <c r="A1262" s="53"/>
      <c r="B1262" s="54" t="s">
        <v>31</v>
      </c>
      <c r="C1262" s="55"/>
      <c r="D1262" s="81">
        <v>106203.2713223689</v>
      </c>
      <c r="E1262" s="81">
        <v>151826.3569240673</v>
      </c>
      <c r="F1262" s="82">
        <v>174507.6963849537</v>
      </c>
    </row>
    <row r="1263" spans="1:6" ht="15.75">
      <c r="A1263" s="53"/>
      <c r="B1263" s="54" t="s">
        <v>32</v>
      </c>
      <c r="C1263" s="55"/>
      <c r="D1263" s="81">
        <v>25858.206864720443</v>
      </c>
      <c r="E1263" s="81">
        <v>35718.189050031804</v>
      </c>
      <c r="F1263" s="82">
        <v>41054.48649410655</v>
      </c>
    </row>
    <row r="1264" spans="1:6" ht="15.75">
      <c r="A1264" s="53"/>
      <c r="B1264" s="54" t="s">
        <v>33</v>
      </c>
      <c r="C1264" s="55"/>
      <c r="D1264" s="81">
        <v>11688.574325705154</v>
      </c>
      <c r="E1264" s="81">
        <v>24650.23</v>
      </c>
      <c r="F1264" s="82">
        <v>28332.727859699997</v>
      </c>
    </row>
    <row r="1265" spans="1:6" ht="18.75">
      <c r="A1265" s="53" t="s">
        <v>34</v>
      </c>
      <c r="B1265" s="54" t="s">
        <v>71</v>
      </c>
      <c r="C1265" s="55" t="s">
        <v>6</v>
      </c>
      <c r="D1265" s="81">
        <v>313498.9846380277</v>
      </c>
      <c r="E1265" s="81">
        <v>398989.61430076667</v>
      </c>
      <c r="F1265" s="82">
        <v>460989.61569791683</v>
      </c>
    </row>
    <row r="1266" spans="1:6" ht="31.5">
      <c r="A1266" s="53" t="s">
        <v>35</v>
      </c>
      <c r="B1266" s="54" t="s">
        <v>72</v>
      </c>
      <c r="C1266" s="55" t="s">
        <v>6</v>
      </c>
      <c r="D1266" s="81"/>
      <c r="E1266" s="81"/>
      <c r="F1266" s="82"/>
    </row>
    <row r="1267" spans="1:6" ht="31.5">
      <c r="A1267" s="53" t="s">
        <v>36</v>
      </c>
      <c r="B1267" s="54" t="s">
        <v>77</v>
      </c>
      <c r="C1267" s="55" t="s">
        <v>6</v>
      </c>
      <c r="D1267" s="81"/>
      <c r="E1267" s="81"/>
      <c r="F1267" s="82"/>
    </row>
    <row r="1268" spans="1:6" ht="15.75">
      <c r="A1268" s="53" t="s">
        <v>37</v>
      </c>
      <c r="B1268" s="54" t="s">
        <v>38</v>
      </c>
      <c r="C1268" s="55"/>
      <c r="D1268" s="81"/>
      <c r="E1268" s="81"/>
      <c r="F1268" s="82"/>
    </row>
    <row r="1269" spans="1:6" ht="15.75">
      <c r="A1269" s="53"/>
      <c r="B1269" s="62" t="s">
        <v>39</v>
      </c>
      <c r="C1269" s="55"/>
      <c r="D1269" s="81"/>
      <c r="E1269" s="81"/>
      <c r="F1269" s="82"/>
    </row>
    <row r="1270" spans="1:6" ht="18.75">
      <c r="A1270" s="53"/>
      <c r="B1270" s="54" t="s">
        <v>73</v>
      </c>
      <c r="C1270" s="55" t="s">
        <v>40</v>
      </c>
      <c r="D1270" s="81">
        <v>6418.986</v>
      </c>
      <c r="E1270" s="81">
        <v>6418.986</v>
      </c>
      <c r="F1270" s="82">
        <v>6418.986</v>
      </c>
    </row>
    <row r="1271" spans="1:6" ht="18.75">
      <c r="A1271" s="53"/>
      <c r="B1271" s="54" t="s">
        <v>74</v>
      </c>
      <c r="C1271" s="55" t="s">
        <v>41</v>
      </c>
      <c r="D1271" s="81">
        <v>32.34399536327347</v>
      </c>
      <c r="E1271" s="81">
        <v>49.05597689358546</v>
      </c>
      <c r="F1271" s="82">
        <v>56.384623140384846</v>
      </c>
    </row>
    <row r="1272" spans="1:6" ht="15.75">
      <c r="A1272" s="53" t="s">
        <v>42</v>
      </c>
      <c r="B1272" s="54" t="s">
        <v>43</v>
      </c>
      <c r="C1272" s="55"/>
      <c r="D1272" s="81"/>
      <c r="E1272" s="81"/>
      <c r="F1272" s="82"/>
    </row>
    <row r="1273" spans="1:6" ht="15.75">
      <c r="A1273" s="53" t="s">
        <v>44</v>
      </c>
      <c r="B1273" s="54" t="s">
        <v>45</v>
      </c>
      <c r="C1273" s="55" t="s">
        <v>46</v>
      </c>
      <c r="D1273" s="81">
        <v>139</v>
      </c>
      <c r="E1273" s="81">
        <v>177</v>
      </c>
      <c r="F1273" s="82">
        <v>177</v>
      </c>
    </row>
    <row r="1274" spans="1:6" ht="31.5">
      <c r="A1274" s="53" t="s">
        <v>47</v>
      </c>
      <c r="B1274" s="54" t="s">
        <v>48</v>
      </c>
      <c r="C1274" s="55" t="s">
        <v>75</v>
      </c>
      <c r="D1274" s="81">
        <v>63.67102597264323</v>
      </c>
      <c r="E1274" s="81">
        <v>71.48133565163245</v>
      </c>
      <c r="F1274" s="82">
        <v>82.15993238462981</v>
      </c>
    </row>
    <row r="1275" spans="1:6" ht="15.75">
      <c r="A1275" s="53" t="s">
        <v>49</v>
      </c>
      <c r="B1275" s="54" t="s">
        <v>50</v>
      </c>
      <c r="C1275" s="55"/>
      <c r="D1275" s="81"/>
      <c r="E1275" s="81"/>
      <c r="F1275" s="82"/>
    </row>
    <row r="1276" spans="1:6" ht="15.75">
      <c r="A1276" s="53"/>
      <c r="B1276" s="62" t="s">
        <v>39</v>
      </c>
      <c r="C1276" s="55"/>
      <c r="D1276" s="81"/>
      <c r="E1276" s="81"/>
      <c r="F1276" s="82"/>
    </row>
    <row r="1277" spans="1:6" ht="15.75">
      <c r="A1277" s="53"/>
      <c r="B1277" s="54" t="s">
        <v>51</v>
      </c>
      <c r="C1277" s="55" t="s">
        <v>6</v>
      </c>
      <c r="D1277" s="81">
        <v>1000</v>
      </c>
      <c r="E1277" s="81">
        <v>1000</v>
      </c>
      <c r="F1277" s="82">
        <v>1000</v>
      </c>
    </row>
    <row r="1278" spans="1:6" ht="16.5" thickBot="1">
      <c r="A1278" s="64"/>
      <c r="B1278" s="65" t="s">
        <v>52</v>
      </c>
      <c r="C1278" s="66" t="s">
        <v>6</v>
      </c>
      <c r="D1278" s="83"/>
      <c r="E1278" s="83"/>
      <c r="F1278" s="84"/>
    </row>
  </sheetData>
  <sheetProtection password="C6A3" sheet="1" objects="1"/>
  <protectedRanges>
    <protectedRange sqref="D513" name="Диапазон1_1"/>
  </protectedRanges>
  <mergeCells count="45">
    <mergeCell ref="A1161:F1161"/>
    <mergeCell ref="A1239:F1239"/>
    <mergeCell ref="A125:F125"/>
    <mergeCell ref="A1042:F1042"/>
    <mergeCell ref="A764:F764"/>
    <mergeCell ref="A885:F885"/>
    <mergeCell ref="A924:F924"/>
    <mergeCell ref="A963:F963"/>
    <mergeCell ref="A365:F365"/>
    <mergeCell ref="A725:F725"/>
    <mergeCell ref="A686:F686"/>
    <mergeCell ref="A964:F964"/>
    <mergeCell ref="A646:F646"/>
    <mergeCell ref="A647:F647"/>
    <mergeCell ref="A844:F844"/>
    <mergeCell ref="A884:F884"/>
    <mergeCell ref="A1240:F1240"/>
    <mergeCell ref="A1081:F1081"/>
    <mergeCell ref="A1082:F1082"/>
    <mergeCell ref="A1121:F1121"/>
    <mergeCell ref="A1160:F1160"/>
    <mergeCell ref="A486:F486"/>
    <mergeCell ref="A606:F606"/>
    <mergeCell ref="A804:F804"/>
    <mergeCell ref="A526:F526"/>
    <mergeCell ref="A1200:F1200"/>
    <mergeCell ref="A1003:F1003"/>
    <mergeCell ref="A1:F1"/>
    <mergeCell ref="A2:F2"/>
    <mergeCell ref="A4:F4"/>
    <mergeCell ref="A3:F3"/>
    <mergeCell ref="A5:F5"/>
    <mergeCell ref="A6:F6"/>
    <mergeCell ref="A325:F325"/>
    <mergeCell ref="A405:F405"/>
    <mergeCell ref="A46:F46"/>
    <mergeCell ref="A86:F86"/>
    <mergeCell ref="A164:F164"/>
    <mergeCell ref="A165:F165"/>
    <mergeCell ref="A245:F245"/>
    <mergeCell ref="A566:F566"/>
    <mergeCell ref="A445:F445"/>
    <mergeCell ref="A485:F485"/>
    <mergeCell ref="A205:F205"/>
    <mergeCell ref="A285:F285"/>
  </mergeCells>
  <printOptions/>
  <pageMargins left="0.7874015748031497" right="0.7086614173228347" top="0.7874015748031497" bottom="0.3937007874015748" header="0.1968503937007874" footer="0.1968503937007874"/>
  <pageSetup horizontalDpi="600" verticalDpi="600" orientation="landscape" paperSize="9" scale="39" r:id="rId1"/>
  <headerFooter alignWithMargins="0">
    <oddHeader>&amp;R&amp;"Times New Roman,обычный"&amp;7Подготовлено с использованием системы &amp;"Times New Roman,полужирный"КонсультантПлюс</oddHeader>
  </headerFooter>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1:K557"/>
  <sheetViews>
    <sheetView view="pageBreakPreview" zoomScale="85" zoomScaleNormal="55" zoomScaleSheetLayoutView="85" zoomScalePageLayoutView="0" workbookViewId="0" topLeftCell="A1">
      <pane ySplit="2" topLeftCell="A95" activePane="bottomLeft" state="frozen"/>
      <selection pane="topLeft" activeCell="A1" sqref="A1"/>
      <selection pane="bottomLeft" activeCell="K122" sqref="K122"/>
    </sheetView>
  </sheetViews>
  <sheetFormatPr defaultColWidth="9.00390625" defaultRowHeight="12.75"/>
  <cols>
    <col min="1" max="1" width="6.25390625" style="0" customWidth="1"/>
    <col min="2" max="2" width="105.125" style="0" customWidth="1"/>
    <col min="3" max="3" width="24.75390625" style="0" customWidth="1"/>
    <col min="4" max="4" width="26.75390625" style="0" customWidth="1"/>
    <col min="5" max="5" width="25.75390625" style="0" customWidth="1"/>
    <col min="6" max="6" width="26.375" style="0" customWidth="1"/>
    <col min="7" max="7" width="24.625" style="0" customWidth="1"/>
    <col min="8" max="8" width="24.125" style="0" customWidth="1"/>
    <col min="9" max="9" width="25.875" style="0" customWidth="1"/>
    <col min="10" max="10" width="4.625" style="0" customWidth="1"/>
    <col min="11" max="11" width="33.625" style="0" customWidth="1"/>
  </cols>
  <sheetData>
    <row r="1" spans="1:11" ht="64.5" customHeight="1" thickBot="1">
      <c r="A1" s="453" t="s">
        <v>103</v>
      </c>
      <c r="B1" s="454"/>
      <c r="C1" s="454"/>
      <c r="D1" s="454"/>
      <c r="E1" s="454"/>
      <c r="F1" s="454"/>
      <c r="G1" s="454"/>
      <c r="H1" s="454"/>
      <c r="I1" s="455"/>
      <c r="K1" s="193" t="s">
        <v>120</v>
      </c>
    </row>
    <row r="2" spans="1:9" ht="21" thickBot="1">
      <c r="A2" s="450" t="s">
        <v>104</v>
      </c>
      <c r="B2" s="451"/>
      <c r="C2" s="451"/>
      <c r="D2" s="451"/>
      <c r="E2" s="451"/>
      <c r="F2" s="451"/>
      <c r="G2" s="451"/>
      <c r="H2" s="451"/>
      <c r="I2" s="452"/>
    </row>
    <row r="3" spans="1:9" ht="21" thickBot="1">
      <c r="A3" s="485"/>
      <c r="B3" s="486"/>
      <c r="C3" s="486"/>
      <c r="D3" s="486"/>
      <c r="E3" s="486"/>
      <c r="F3" s="486"/>
      <c r="G3" s="486"/>
      <c r="H3" s="486"/>
      <c r="I3" s="487"/>
    </row>
    <row r="4" spans="1:9" ht="21" thickBot="1">
      <c r="A4" s="444" t="s">
        <v>79</v>
      </c>
      <c r="B4" s="445"/>
      <c r="C4" s="445"/>
      <c r="D4" s="445"/>
      <c r="E4" s="445"/>
      <c r="F4" s="445"/>
      <c r="G4" s="445"/>
      <c r="H4" s="445"/>
      <c r="I4" s="446"/>
    </row>
    <row r="5" spans="1:9" ht="21" thickBot="1">
      <c r="A5" s="447" t="s">
        <v>206</v>
      </c>
      <c r="B5" s="448"/>
      <c r="C5" s="448"/>
      <c r="D5" s="448"/>
      <c r="E5" s="448"/>
      <c r="F5" s="448"/>
      <c r="G5" s="448"/>
      <c r="H5" s="448"/>
      <c r="I5" s="449"/>
    </row>
    <row r="6" spans="1:9" ht="15.75">
      <c r="A6" s="466" t="s">
        <v>53</v>
      </c>
      <c r="B6" s="469" t="s">
        <v>0</v>
      </c>
      <c r="C6" s="469" t="s">
        <v>105</v>
      </c>
      <c r="D6" s="469" t="s">
        <v>106</v>
      </c>
      <c r="E6" s="469"/>
      <c r="F6" s="469" t="s">
        <v>107</v>
      </c>
      <c r="G6" s="469"/>
      <c r="H6" s="469" t="s">
        <v>108</v>
      </c>
      <c r="I6" s="478"/>
    </row>
    <row r="7" spans="1:9" ht="15.75">
      <c r="A7" s="466"/>
      <c r="B7" s="469"/>
      <c r="C7" s="469"/>
      <c r="D7" s="473">
        <v>2015</v>
      </c>
      <c r="E7" s="474"/>
      <c r="F7" s="473">
        <v>2016</v>
      </c>
      <c r="G7" s="474"/>
      <c r="H7" s="473">
        <v>2017</v>
      </c>
      <c r="I7" s="475"/>
    </row>
    <row r="8" spans="1:9" ht="15.75">
      <c r="A8" s="476"/>
      <c r="B8" s="477"/>
      <c r="C8" s="477"/>
      <c r="D8" s="28" t="s">
        <v>180</v>
      </c>
      <c r="E8" s="28" t="s">
        <v>181</v>
      </c>
      <c r="F8" s="28" t="s">
        <v>180</v>
      </c>
      <c r="G8" s="28" t="s">
        <v>181</v>
      </c>
      <c r="H8" s="28" t="s">
        <v>180</v>
      </c>
      <c r="I8" s="29" t="s">
        <v>181</v>
      </c>
    </row>
    <row r="9" spans="1:9" ht="15.75">
      <c r="A9" s="30" t="s">
        <v>2</v>
      </c>
      <c r="B9" s="31" t="s">
        <v>109</v>
      </c>
      <c r="C9" s="32"/>
      <c r="D9" s="33"/>
      <c r="E9" s="33"/>
      <c r="F9" s="33"/>
      <c r="G9" s="33"/>
      <c r="H9" s="33"/>
      <c r="I9" s="34"/>
    </row>
    <row r="10" spans="1:9" ht="15.75" hidden="1">
      <c r="A10" s="35" t="s">
        <v>4</v>
      </c>
      <c r="B10" s="36" t="s">
        <v>110</v>
      </c>
      <c r="C10" s="37"/>
      <c r="D10" s="38"/>
      <c r="E10" s="38"/>
      <c r="F10" s="38"/>
      <c r="G10" s="38"/>
      <c r="H10" s="38"/>
      <c r="I10" s="39"/>
    </row>
    <row r="11" spans="1:9" ht="78.75" hidden="1">
      <c r="A11" s="35"/>
      <c r="B11" s="36" t="s">
        <v>111</v>
      </c>
      <c r="C11" s="37" t="s">
        <v>112</v>
      </c>
      <c r="D11" s="38"/>
      <c r="E11" s="38"/>
      <c r="F11" s="38"/>
      <c r="G11" s="38"/>
      <c r="H11" s="38"/>
      <c r="I11" s="39"/>
    </row>
    <row r="12" spans="1:9" ht="94.5" hidden="1">
      <c r="A12" s="35"/>
      <c r="B12" s="36" t="s">
        <v>113</v>
      </c>
      <c r="C12" s="37" t="s">
        <v>114</v>
      </c>
      <c r="D12" s="38"/>
      <c r="E12" s="38"/>
      <c r="F12" s="38"/>
      <c r="G12" s="38"/>
      <c r="H12" s="38"/>
      <c r="I12" s="39"/>
    </row>
    <row r="13" spans="1:9" ht="15.75">
      <c r="A13" s="30" t="s">
        <v>7</v>
      </c>
      <c r="B13" s="31" t="s">
        <v>115</v>
      </c>
      <c r="C13" s="32"/>
      <c r="D13" s="33"/>
      <c r="E13" s="33"/>
      <c r="F13" s="33"/>
      <c r="G13" s="33"/>
      <c r="H13" s="33"/>
      <c r="I13" s="34"/>
    </row>
    <row r="14" spans="1:9" ht="15.75">
      <c r="A14" s="30"/>
      <c r="B14" s="31" t="s">
        <v>116</v>
      </c>
      <c r="C14" s="32"/>
      <c r="D14" s="33"/>
      <c r="E14" s="33"/>
      <c r="F14" s="33"/>
      <c r="G14" s="33"/>
      <c r="H14" s="33"/>
      <c r="I14" s="34"/>
    </row>
    <row r="15" spans="1:9" ht="15.75">
      <c r="A15" s="30"/>
      <c r="B15" s="31" t="s">
        <v>117</v>
      </c>
      <c r="C15" s="32" t="s">
        <v>112</v>
      </c>
      <c r="D15" s="107">
        <v>733242.62</v>
      </c>
      <c r="E15" s="107">
        <v>733242.62</v>
      </c>
      <c r="F15" s="107">
        <v>570488.21</v>
      </c>
      <c r="G15" s="107">
        <v>570488.21</v>
      </c>
      <c r="H15" s="107">
        <v>691667.4531745887</v>
      </c>
      <c r="I15" s="108">
        <v>691667.4531745887</v>
      </c>
    </row>
    <row r="16" spans="1:9" ht="15.75">
      <c r="A16" s="30"/>
      <c r="B16" s="31" t="s">
        <v>118</v>
      </c>
      <c r="C16" s="32" t="s">
        <v>114</v>
      </c>
      <c r="D16" s="107">
        <v>58.58</v>
      </c>
      <c r="E16" s="107">
        <v>61.519999999999996</v>
      </c>
      <c r="F16" s="107">
        <v>60.62</v>
      </c>
      <c r="G16" s="107">
        <v>65.49</v>
      </c>
      <c r="H16" s="107">
        <v>68.628662384256</v>
      </c>
      <c r="I16" s="108">
        <v>68.628662384256</v>
      </c>
    </row>
    <row r="17" spans="1:9" ht="16.5" thickBot="1">
      <c r="A17" s="30"/>
      <c r="B17" s="31" t="s">
        <v>119</v>
      </c>
      <c r="C17" s="32" t="s">
        <v>114</v>
      </c>
      <c r="D17" s="107">
        <v>1381.09</v>
      </c>
      <c r="E17" s="107">
        <v>1293.1699999999998</v>
      </c>
      <c r="F17" s="107">
        <v>1194.32</v>
      </c>
      <c r="G17" s="107">
        <v>1369.85</v>
      </c>
      <c r="H17" s="107">
        <v>1335.2572290494604</v>
      </c>
      <c r="I17" s="108">
        <v>1335.2572290494604</v>
      </c>
    </row>
    <row r="18" spans="1:9" ht="21" thickBot="1">
      <c r="A18" s="447" t="s">
        <v>215</v>
      </c>
      <c r="B18" s="448"/>
      <c r="C18" s="448"/>
      <c r="D18" s="448"/>
      <c r="E18" s="448"/>
      <c r="F18" s="448"/>
      <c r="G18" s="448"/>
      <c r="H18" s="448"/>
      <c r="I18" s="449"/>
    </row>
    <row r="19" spans="1:9" ht="15.75">
      <c r="A19" s="466" t="s">
        <v>53</v>
      </c>
      <c r="B19" s="469" t="s">
        <v>0</v>
      </c>
      <c r="C19" s="469" t="s">
        <v>105</v>
      </c>
      <c r="D19" s="469" t="s">
        <v>106</v>
      </c>
      <c r="E19" s="469"/>
      <c r="F19" s="469" t="s">
        <v>107</v>
      </c>
      <c r="G19" s="469"/>
      <c r="H19" s="469" t="s">
        <v>108</v>
      </c>
      <c r="I19" s="478"/>
    </row>
    <row r="20" spans="1:9" ht="15.75">
      <c r="A20" s="466"/>
      <c r="B20" s="469"/>
      <c r="C20" s="469"/>
      <c r="D20" s="473">
        <v>2015</v>
      </c>
      <c r="E20" s="474"/>
      <c r="F20" s="473">
        <v>2016</v>
      </c>
      <c r="G20" s="474"/>
      <c r="H20" s="473">
        <v>2017</v>
      </c>
      <c r="I20" s="475"/>
    </row>
    <row r="21" spans="1:9" ht="15.75">
      <c r="A21" s="476"/>
      <c r="B21" s="477"/>
      <c r="C21" s="477"/>
      <c r="D21" s="28" t="s">
        <v>180</v>
      </c>
      <c r="E21" s="28" t="s">
        <v>181</v>
      </c>
      <c r="F21" s="28" t="s">
        <v>180</v>
      </c>
      <c r="G21" s="28" t="s">
        <v>181</v>
      </c>
      <c r="H21" s="28" t="s">
        <v>180</v>
      </c>
      <c r="I21" s="29" t="s">
        <v>181</v>
      </c>
    </row>
    <row r="22" spans="1:9" ht="15.75">
      <c r="A22" s="30" t="s">
        <v>2</v>
      </c>
      <c r="B22" s="31" t="s">
        <v>109</v>
      </c>
      <c r="C22" s="32"/>
      <c r="D22" s="33"/>
      <c r="E22" s="33"/>
      <c r="F22" s="33"/>
      <c r="G22" s="33"/>
      <c r="H22" s="33"/>
      <c r="I22" s="34"/>
    </row>
    <row r="23" spans="1:9" ht="15.75" hidden="1">
      <c r="A23" s="35" t="s">
        <v>4</v>
      </c>
      <c r="B23" s="36" t="s">
        <v>110</v>
      </c>
      <c r="C23" s="37"/>
      <c r="D23" s="38"/>
      <c r="E23" s="38"/>
      <c r="F23" s="38"/>
      <c r="G23" s="38"/>
      <c r="H23" s="38"/>
      <c r="I23" s="39"/>
    </row>
    <row r="24" spans="1:9" ht="78.75" hidden="1">
      <c r="A24" s="35"/>
      <c r="B24" s="36" t="s">
        <v>111</v>
      </c>
      <c r="C24" s="37" t="s">
        <v>112</v>
      </c>
      <c r="D24" s="38"/>
      <c r="E24" s="38"/>
      <c r="F24" s="38"/>
      <c r="G24" s="38"/>
      <c r="H24" s="38"/>
      <c r="I24" s="39"/>
    </row>
    <row r="25" spans="1:9" ht="94.5" hidden="1">
      <c r="A25" s="35"/>
      <c r="B25" s="36" t="s">
        <v>113</v>
      </c>
      <c r="C25" s="37" t="s">
        <v>114</v>
      </c>
      <c r="D25" s="38"/>
      <c r="E25" s="38"/>
      <c r="F25" s="38"/>
      <c r="G25" s="38"/>
      <c r="H25" s="38"/>
      <c r="I25" s="39"/>
    </row>
    <row r="26" spans="1:9" ht="15.75">
      <c r="A26" s="30" t="s">
        <v>7</v>
      </c>
      <c r="B26" s="31" t="s">
        <v>115</v>
      </c>
      <c r="C26" s="32"/>
      <c r="D26" s="33"/>
      <c r="E26" s="33"/>
      <c r="F26" s="33"/>
      <c r="G26" s="33"/>
      <c r="H26" s="33"/>
      <c r="I26" s="34"/>
    </row>
    <row r="27" spans="1:9" ht="15.75">
      <c r="A27" s="30"/>
      <c r="B27" s="31" t="s">
        <v>116</v>
      </c>
      <c r="C27" s="32"/>
      <c r="D27" s="33"/>
      <c r="E27" s="33"/>
      <c r="F27" s="33"/>
      <c r="G27" s="33"/>
      <c r="H27" s="33"/>
      <c r="I27" s="34"/>
    </row>
    <row r="28" spans="1:9" ht="15.75">
      <c r="A28" s="30"/>
      <c r="B28" s="31" t="s">
        <v>117</v>
      </c>
      <c r="C28" s="32" t="s">
        <v>112</v>
      </c>
      <c r="D28" s="107">
        <v>358077.41</v>
      </c>
      <c r="E28" s="107">
        <v>358077.41</v>
      </c>
      <c r="F28" s="107">
        <v>216460.76</v>
      </c>
      <c r="G28" s="107">
        <v>216460.51</v>
      </c>
      <c r="H28" s="107">
        <v>843804.3071204419</v>
      </c>
      <c r="I28" s="108">
        <v>843804.3071204419</v>
      </c>
    </row>
    <row r="29" spans="1:9" ht="15.75">
      <c r="A29" s="30"/>
      <c r="B29" s="31" t="s">
        <v>118</v>
      </c>
      <c r="C29" s="32" t="s">
        <v>114</v>
      </c>
      <c r="D29" s="107">
        <v>82.77</v>
      </c>
      <c r="E29" s="107">
        <v>82.77</v>
      </c>
      <c r="F29" s="107">
        <v>88.7</v>
      </c>
      <c r="G29" s="107">
        <v>90.86</v>
      </c>
      <c r="H29" s="107">
        <v>96.30449915089044</v>
      </c>
      <c r="I29" s="108">
        <v>96.30449915089044</v>
      </c>
    </row>
    <row r="30" spans="1:9" ht="16.5" thickBot="1">
      <c r="A30" s="30"/>
      <c r="B30" s="31" t="s">
        <v>119</v>
      </c>
      <c r="C30" s="32" t="s">
        <v>114</v>
      </c>
      <c r="D30" s="107">
        <v>884.61</v>
      </c>
      <c r="E30" s="107">
        <v>884.61</v>
      </c>
      <c r="F30" s="107">
        <v>446.24</v>
      </c>
      <c r="G30" s="107">
        <v>502.29</v>
      </c>
      <c r="H30" s="107">
        <v>1641.5364385292949</v>
      </c>
      <c r="I30" s="108">
        <v>1641.5364385292949</v>
      </c>
    </row>
    <row r="31" spans="1:9" ht="21" thickBot="1">
      <c r="A31" s="447" t="s">
        <v>213</v>
      </c>
      <c r="B31" s="448"/>
      <c r="C31" s="448"/>
      <c r="D31" s="448"/>
      <c r="E31" s="448"/>
      <c r="F31" s="448"/>
      <c r="G31" s="448"/>
      <c r="H31" s="448"/>
      <c r="I31" s="449"/>
    </row>
    <row r="32" spans="1:9" ht="15.75">
      <c r="A32" s="466" t="s">
        <v>53</v>
      </c>
      <c r="B32" s="469" t="s">
        <v>0</v>
      </c>
      <c r="C32" s="469" t="s">
        <v>105</v>
      </c>
      <c r="D32" s="469" t="s">
        <v>106</v>
      </c>
      <c r="E32" s="469"/>
      <c r="F32" s="469" t="s">
        <v>107</v>
      </c>
      <c r="G32" s="469"/>
      <c r="H32" s="469" t="s">
        <v>108</v>
      </c>
      <c r="I32" s="478"/>
    </row>
    <row r="33" spans="1:9" ht="15.75">
      <c r="A33" s="466"/>
      <c r="B33" s="469"/>
      <c r="C33" s="469"/>
      <c r="D33" s="473">
        <v>2015</v>
      </c>
      <c r="E33" s="474"/>
      <c r="F33" s="473">
        <v>2016</v>
      </c>
      <c r="G33" s="474"/>
      <c r="H33" s="473">
        <v>2017</v>
      </c>
      <c r="I33" s="475"/>
    </row>
    <row r="34" spans="1:9" ht="15.75">
      <c r="A34" s="476"/>
      <c r="B34" s="477"/>
      <c r="C34" s="477"/>
      <c r="D34" s="28" t="s">
        <v>180</v>
      </c>
      <c r="E34" s="28" t="s">
        <v>181</v>
      </c>
      <c r="F34" s="28" t="s">
        <v>180</v>
      </c>
      <c r="G34" s="28" t="s">
        <v>181</v>
      </c>
      <c r="H34" s="28" t="s">
        <v>180</v>
      </c>
      <c r="I34" s="29" t="s">
        <v>181</v>
      </c>
    </row>
    <row r="35" spans="1:9" ht="15.75">
      <c r="A35" s="30" t="s">
        <v>2</v>
      </c>
      <c r="B35" s="31" t="s">
        <v>109</v>
      </c>
      <c r="C35" s="32"/>
      <c r="D35" s="33"/>
      <c r="E35" s="33"/>
      <c r="F35" s="33"/>
      <c r="G35" s="33"/>
      <c r="H35" s="33"/>
      <c r="I35" s="34"/>
    </row>
    <row r="36" spans="1:9" ht="15.75" hidden="1">
      <c r="A36" s="35" t="s">
        <v>4</v>
      </c>
      <c r="B36" s="36" t="s">
        <v>110</v>
      </c>
      <c r="C36" s="37"/>
      <c r="D36" s="38"/>
      <c r="E36" s="38"/>
      <c r="F36" s="38"/>
      <c r="G36" s="38"/>
      <c r="H36" s="38"/>
      <c r="I36" s="39"/>
    </row>
    <row r="37" spans="1:9" ht="78.75" hidden="1">
      <c r="A37" s="35"/>
      <c r="B37" s="36" t="s">
        <v>111</v>
      </c>
      <c r="C37" s="37" t="s">
        <v>112</v>
      </c>
      <c r="D37" s="38"/>
      <c r="E37" s="38"/>
      <c r="F37" s="38"/>
      <c r="G37" s="38"/>
      <c r="H37" s="38"/>
      <c r="I37" s="39"/>
    </row>
    <row r="38" spans="1:9" ht="94.5" hidden="1">
      <c r="A38" s="35"/>
      <c r="B38" s="36" t="s">
        <v>113</v>
      </c>
      <c r="C38" s="37" t="s">
        <v>114</v>
      </c>
      <c r="D38" s="38"/>
      <c r="E38" s="38"/>
      <c r="F38" s="38"/>
      <c r="G38" s="38"/>
      <c r="H38" s="38"/>
      <c r="I38" s="39"/>
    </row>
    <row r="39" spans="1:9" ht="15.75">
      <c r="A39" s="30" t="s">
        <v>7</v>
      </c>
      <c r="B39" s="31" t="s">
        <v>115</v>
      </c>
      <c r="C39" s="32"/>
      <c r="D39" s="33"/>
      <c r="E39" s="33"/>
      <c r="F39" s="33"/>
      <c r="G39" s="33"/>
      <c r="H39" s="33"/>
      <c r="I39" s="34"/>
    </row>
    <row r="40" spans="1:9" ht="15.75">
      <c r="A40" s="30"/>
      <c r="B40" s="31" t="s">
        <v>116</v>
      </c>
      <c r="C40" s="32"/>
      <c r="D40" s="33"/>
      <c r="E40" s="33"/>
      <c r="F40" s="33"/>
      <c r="G40" s="33"/>
      <c r="H40" s="33"/>
      <c r="I40" s="34"/>
    </row>
    <row r="41" spans="1:9" ht="15.75">
      <c r="A41" s="30"/>
      <c r="B41" s="31" t="s">
        <v>117</v>
      </c>
      <c r="C41" s="32" t="s">
        <v>112</v>
      </c>
      <c r="D41" s="107">
        <v>112287.89</v>
      </c>
      <c r="E41" s="107">
        <v>141587.44</v>
      </c>
      <c r="F41" s="107">
        <v>240465.18</v>
      </c>
      <c r="G41" s="107">
        <v>275526.13</v>
      </c>
      <c r="H41" s="107">
        <v>880014.6369404368</v>
      </c>
      <c r="I41" s="108">
        <v>880014.6369404368</v>
      </c>
    </row>
    <row r="42" spans="1:9" ht="15.75">
      <c r="A42" s="30"/>
      <c r="B42" s="31" t="s">
        <v>118</v>
      </c>
      <c r="C42" s="32" t="s">
        <v>114</v>
      </c>
      <c r="D42" s="107">
        <v>49.38</v>
      </c>
      <c r="E42" s="107">
        <v>59.86</v>
      </c>
      <c r="F42" s="107">
        <v>59.7</v>
      </c>
      <c r="G42" s="107">
        <v>51.41</v>
      </c>
      <c r="H42" s="107">
        <v>80.18604983912348</v>
      </c>
      <c r="I42" s="108">
        <v>80.18604983912348</v>
      </c>
    </row>
    <row r="43" spans="1:9" ht="16.5" thickBot="1">
      <c r="A43" s="111"/>
      <c r="B43" s="112" t="s">
        <v>119</v>
      </c>
      <c r="C43" s="113" t="s">
        <v>114</v>
      </c>
      <c r="D43" s="114">
        <v>256</v>
      </c>
      <c r="E43" s="114">
        <v>320</v>
      </c>
      <c r="F43" s="114">
        <v>500</v>
      </c>
      <c r="G43" s="114">
        <v>556</v>
      </c>
      <c r="H43" s="114">
        <v>1691.7288123563999</v>
      </c>
      <c r="I43" s="115">
        <v>1691.7288123563999</v>
      </c>
    </row>
    <row r="44" spans="1:9" ht="21" thickBot="1">
      <c r="A44" s="447" t="s">
        <v>327</v>
      </c>
      <c r="B44" s="448"/>
      <c r="C44" s="448"/>
      <c r="D44" s="448"/>
      <c r="E44" s="448"/>
      <c r="F44" s="448"/>
      <c r="G44" s="448"/>
      <c r="H44" s="448"/>
      <c r="I44" s="449"/>
    </row>
    <row r="45" spans="1:9" ht="15.75">
      <c r="A45" s="466" t="s">
        <v>53</v>
      </c>
      <c r="B45" s="469" t="s">
        <v>0</v>
      </c>
      <c r="C45" s="469" t="s">
        <v>105</v>
      </c>
      <c r="D45" s="469" t="s">
        <v>106</v>
      </c>
      <c r="E45" s="469"/>
      <c r="F45" s="469" t="s">
        <v>107</v>
      </c>
      <c r="G45" s="469"/>
      <c r="H45" s="469" t="s">
        <v>108</v>
      </c>
      <c r="I45" s="478"/>
    </row>
    <row r="46" spans="1:9" ht="15.75">
      <c r="A46" s="466"/>
      <c r="B46" s="469"/>
      <c r="C46" s="469"/>
      <c r="D46" s="473">
        <v>2015</v>
      </c>
      <c r="E46" s="474"/>
      <c r="F46" s="473">
        <v>2016</v>
      </c>
      <c r="G46" s="474"/>
      <c r="H46" s="473">
        <v>2017</v>
      </c>
      <c r="I46" s="475"/>
    </row>
    <row r="47" spans="1:9" ht="15.75">
      <c r="A47" s="476"/>
      <c r="B47" s="477"/>
      <c r="C47" s="477"/>
      <c r="D47" s="28" t="s">
        <v>180</v>
      </c>
      <c r="E47" s="28" t="s">
        <v>181</v>
      </c>
      <c r="F47" s="28" t="s">
        <v>180</v>
      </c>
      <c r="G47" s="28" t="s">
        <v>181</v>
      </c>
      <c r="H47" s="28" t="s">
        <v>180</v>
      </c>
      <c r="I47" s="29" t="s">
        <v>181</v>
      </c>
    </row>
    <row r="48" spans="1:9" ht="15.75">
      <c r="A48" s="30" t="s">
        <v>2</v>
      </c>
      <c r="B48" s="31" t="s">
        <v>109</v>
      </c>
      <c r="C48" s="32"/>
      <c r="D48" s="33"/>
      <c r="E48" s="33"/>
      <c r="F48" s="33"/>
      <c r="G48" s="33"/>
      <c r="H48" s="33"/>
      <c r="I48" s="34"/>
    </row>
    <row r="49" spans="1:9" ht="15.75" hidden="1">
      <c r="A49" s="35" t="s">
        <v>4</v>
      </c>
      <c r="B49" s="36" t="s">
        <v>110</v>
      </c>
      <c r="C49" s="37"/>
      <c r="D49" s="38"/>
      <c r="E49" s="38"/>
      <c r="F49" s="38"/>
      <c r="G49" s="38"/>
      <c r="H49" s="38"/>
      <c r="I49" s="39"/>
    </row>
    <row r="50" spans="1:9" ht="78.75" hidden="1">
      <c r="A50" s="35"/>
      <c r="B50" s="36" t="s">
        <v>111</v>
      </c>
      <c r="C50" s="37" t="s">
        <v>112</v>
      </c>
      <c r="D50" s="38"/>
      <c r="E50" s="38"/>
      <c r="F50" s="38"/>
      <c r="G50" s="38"/>
      <c r="H50" s="38"/>
      <c r="I50" s="39"/>
    </row>
    <row r="51" spans="1:9" ht="94.5" hidden="1">
      <c r="A51" s="35"/>
      <c r="B51" s="36" t="s">
        <v>113</v>
      </c>
      <c r="C51" s="37" t="s">
        <v>114</v>
      </c>
      <c r="D51" s="38"/>
      <c r="E51" s="38"/>
      <c r="F51" s="38"/>
      <c r="G51" s="38"/>
      <c r="H51" s="38"/>
      <c r="I51" s="39"/>
    </row>
    <row r="52" spans="1:9" ht="15.75">
      <c r="A52" s="30" t="s">
        <v>7</v>
      </c>
      <c r="B52" s="31" t="s">
        <v>115</v>
      </c>
      <c r="C52" s="145"/>
      <c r="D52" s="33"/>
      <c r="E52" s="33"/>
      <c r="F52" s="33"/>
      <c r="G52" s="33"/>
      <c r="H52" s="33"/>
      <c r="I52" s="34"/>
    </row>
    <row r="53" spans="1:9" ht="31.5">
      <c r="A53" s="30"/>
      <c r="B53" s="31" t="s">
        <v>328</v>
      </c>
      <c r="C53" s="145"/>
      <c r="D53" s="33"/>
      <c r="E53" s="33"/>
      <c r="F53" s="33"/>
      <c r="G53" s="33"/>
      <c r="H53" s="33"/>
      <c r="I53" s="34"/>
    </row>
    <row r="54" spans="1:9" ht="15.75">
      <c r="A54" s="30"/>
      <c r="B54" s="31" t="s">
        <v>116</v>
      </c>
      <c r="C54" s="145"/>
      <c r="D54" s="33"/>
      <c r="E54" s="33"/>
      <c r="F54" s="33"/>
      <c r="G54" s="33"/>
      <c r="H54" s="33"/>
      <c r="I54" s="34"/>
    </row>
    <row r="55" spans="1:9" ht="15.75">
      <c r="A55" s="30"/>
      <c r="B55" s="31" t="s">
        <v>117</v>
      </c>
      <c r="C55" s="28" t="s">
        <v>112</v>
      </c>
      <c r="D55" s="348"/>
      <c r="E55" s="348"/>
      <c r="F55" s="348"/>
      <c r="G55" s="348"/>
      <c r="H55" s="349">
        <v>2679601.5667440207</v>
      </c>
      <c r="I55" s="349">
        <v>2844127.311148771</v>
      </c>
    </row>
    <row r="56" spans="1:9" ht="15.75">
      <c r="A56" s="30"/>
      <c r="B56" s="31" t="s">
        <v>118</v>
      </c>
      <c r="C56" s="145" t="s">
        <v>114</v>
      </c>
      <c r="D56" s="348"/>
      <c r="E56" s="348"/>
      <c r="F56" s="348"/>
      <c r="G56" s="348"/>
      <c r="H56" s="349">
        <v>104.09389783413745</v>
      </c>
      <c r="I56" s="349">
        <v>104.09389783413745</v>
      </c>
    </row>
    <row r="57" spans="1:9" ht="15.75">
      <c r="A57" s="30"/>
      <c r="B57" s="31" t="s">
        <v>119</v>
      </c>
      <c r="C57" s="145" t="s">
        <v>114</v>
      </c>
      <c r="D57" s="348"/>
      <c r="E57" s="348"/>
      <c r="F57" s="348"/>
      <c r="G57" s="348"/>
      <c r="H57" s="349">
        <v>4735.567105818367</v>
      </c>
      <c r="I57" s="349">
        <v>5019.936463819658</v>
      </c>
    </row>
    <row r="58" spans="1:9" ht="47.25">
      <c r="A58" s="30"/>
      <c r="B58" s="31" t="s">
        <v>329</v>
      </c>
      <c r="C58" s="145"/>
      <c r="D58" s="33"/>
      <c r="E58" s="33"/>
      <c r="F58" s="33"/>
      <c r="G58" s="33"/>
      <c r="H58" s="350"/>
      <c r="I58" s="351"/>
    </row>
    <row r="59" spans="1:9" ht="15.75">
      <c r="A59" s="30"/>
      <c r="B59" s="31" t="s">
        <v>116</v>
      </c>
      <c r="C59" s="145"/>
      <c r="D59" s="33"/>
      <c r="E59" s="33"/>
      <c r="F59" s="33"/>
      <c r="G59" s="33"/>
      <c r="H59" s="350"/>
      <c r="I59" s="351"/>
    </row>
    <row r="60" spans="1:9" ht="15.75">
      <c r="A60" s="30"/>
      <c r="B60" s="31" t="s">
        <v>117</v>
      </c>
      <c r="C60" s="28" t="s">
        <v>112</v>
      </c>
      <c r="D60" s="348">
        <v>71929.58</v>
      </c>
      <c r="E60" s="348">
        <v>95794.76</v>
      </c>
      <c r="F60" s="348"/>
      <c r="G60" s="348"/>
      <c r="H60" s="349">
        <v>2679601.5667440207</v>
      </c>
      <c r="I60" s="349">
        <v>3827693.6525120256</v>
      </c>
    </row>
    <row r="61" spans="1:9" ht="15.75">
      <c r="A61" s="30"/>
      <c r="B61" s="31" t="s">
        <v>118</v>
      </c>
      <c r="C61" s="145" t="s">
        <v>114</v>
      </c>
      <c r="D61" s="348">
        <v>3.54</v>
      </c>
      <c r="E61" s="348">
        <v>3.47</v>
      </c>
      <c r="F61" s="348"/>
      <c r="G61" s="348"/>
      <c r="H61" s="349">
        <v>104.09389783413745</v>
      </c>
      <c r="I61" s="349"/>
    </row>
    <row r="62" spans="1:9" ht="15.75">
      <c r="A62" s="30"/>
      <c r="B62" s="31" t="s">
        <v>119</v>
      </c>
      <c r="C62" s="145" t="s">
        <v>114</v>
      </c>
      <c r="D62" s="348">
        <v>104.58</v>
      </c>
      <c r="E62" s="348">
        <v>156.59</v>
      </c>
      <c r="F62" s="348"/>
      <c r="G62" s="348"/>
      <c r="H62" s="349">
        <v>4735.567105818367</v>
      </c>
      <c r="I62" s="349">
        <v>7009.533414449995</v>
      </c>
    </row>
    <row r="63" spans="1:9" ht="47.25">
      <c r="A63" s="30"/>
      <c r="B63" s="31" t="s">
        <v>330</v>
      </c>
      <c r="C63" s="145"/>
      <c r="D63" s="33"/>
      <c r="E63" s="33"/>
      <c r="F63" s="33"/>
      <c r="G63" s="33"/>
      <c r="H63" s="350"/>
      <c r="I63" s="351"/>
    </row>
    <row r="64" spans="1:9" ht="15.75">
      <c r="A64" s="30"/>
      <c r="B64" s="31" t="s">
        <v>116</v>
      </c>
      <c r="C64" s="145"/>
      <c r="D64" s="33"/>
      <c r="E64" s="33"/>
      <c r="F64" s="33"/>
      <c r="G64" s="33"/>
      <c r="H64" s="350"/>
      <c r="I64" s="351"/>
    </row>
    <row r="65" spans="1:9" ht="15.75">
      <c r="A65" s="30"/>
      <c r="B65" s="31" t="s">
        <v>117</v>
      </c>
      <c r="C65" s="28" t="s">
        <v>112</v>
      </c>
      <c r="D65" s="348"/>
      <c r="E65" s="348"/>
      <c r="F65" s="348"/>
      <c r="G65" s="348"/>
      <c r="H65" s="349"/>
      <c r="I65" s="349"/>
    </row>
    <row r="66" spans="1:9" ht="15.75">
      <c r="A66" s="30"/>
      <c r="B66" s="31" t="s">
        <v>118</v>
      </c>
      <c r="C66" s="145" t="s">
        <v>114</v>
      </c>
      <c r="D66" s="348"/>
      <c r="E66" s="348"/>
      <c r="F66" s="348"/>
      <c r="G66" s="348"/>
      <c r="H66" s="349"/>
      <c r="I66" s="349">
        <v>114.827972467704</v>
      </c>
    </row>
    <row r="67" spans="1:9" ht="16.5" thickBot="1">
      <c r="A67" s="111"/>
      <c r="B67" s="31" t="s">
        <v>119</v>
      </c>
      <c r="C67" s="145" t="s">
        <v>114</v>
      </c>
      <c r="D67" s="348"/>
      <c r="E67" s="348"/>
      <c r="F67" s="348"/>
      <c r="G67" s="348"/>
      <c r="H67" s="349"/>
      <c r="I67" s="349">
        <v>114.827972467704</v>
      </c>
    </row>
    <row r="68" spans="1:9" ht="21" thickBot="1">
      <c r="A68" s="444" t="s">
        <v>124</v>
      </c>
      <c r="B68" s="445"/>
      <c r="C68" s="445"/>
      <c r="D68" s="445"/>
      <c r="E68" s="445"/>
      <c r="F68" s="445"/>
      <c r="G68" s="445"/>
      <c r="H68" s="445"/>
      <c r="I68" s="446"/>
    </row>
    <row r="69" spans="1:9" ht="21" thickBot="1">
      <c r="A69" s="447" t="s">
        <v>121</v>
      </c>
      <c r="B69" s="448"/>
      <c r="C69" s="448"/>
      <c r="D69" s="448"/>
      <c r="E69" s="448"/>
      <c r="F69" s="448"/>
      <c r="G69" s="448"/>
      <c r="H69" s="448"/>
      <c r="I69" s="449"/>
    </row>
    <row r="70" spans="1:9" ht="15.75">
      <c r="A70" s="482" t="s">
        <v>53</v>
      </c>
      <c r="B70" s="483" t="s">
        <v>0</v>
      </c>
      <c r="C70" s="483" t="s">
        <v>105</v>
      </c>
      <c r="D70" s="483" t="s">
        <v>106</v>
      </c>
      <c r="E70" s="483"/>
      <c r="F70" s="483" t="s">
        <v>107</v>
      </c>
      <c r="G70" s="483"/>
      <c r="H70" s="483" t="s">
        <v>108</v>
      </c>
      <c r="I70" s="484"/>
    </row>
    <row r="71" spans="1:9" ht="15.75">
      <c r="A71" s="466"/>
      <c r="B71" s="469"/>
      <c r="C71" s="469"/>
      <c r="D71" s="473">
        <v>2015</v>
      </c>
      <c r="E71" s="474"/>
      <c r="F71" s="473">
        <v>2016</v>
      </c>
      <c r="G71" s="474"/>
      <c r="H71" s="473">
        <v>2017</v>
      </c>
      <c r="I71" s="475"/>
    </row>
    <row r="72" spans="1:9" ht="15.75">
      <c r="A72" s="476"/>
      <c r="B72" s="477"/>
      <c r="C72" s="477"/>
      <c r="D72" s="28" t="s">
        <v>180</v>
      </c>
      <c r="E72" s="28" t="s">
        <v>181</v>
      </c>
      <c r="F72" s="28" t="s">
        <v>180</v>
      </c>
      <c r="G72" s="28" t="s">
        <v>181</v>
      </c>
      <c r="H72" s="28" t="s">
        <v>180</v>
      </c>
      <c r="I72" s="29" t="s">
        <v>181</v>
      </c>
    </row>
    <row r="73" spans="1:9" ht="15.75">
      <c r="A73" s="30" t="s">
        <v>2</v>
      </c>
      <c r="B73" s="31" t="s">
        <v>109</v>
      </c>
      <c r="C73" s="32"/>
      <c r="D73" s="33"/>
      <c r="E73" s="33"/>
      <c r="F73" s="33"/>
      <c r="G73" s="33"/>
      <c r="H73" s="33"/>
      <c r="I73" s="34"/>
    </row>
    <row r="74" spans="1:9" ht="15.75" hidden="1">
      <c r="A74" s="35" t="s">
        <v>4</v>
      </c>
      <c r="B74" s="36" t="s">
        <v>110</v>
      </c>
      <c r="C74" s="37"/>
      <c r="D74" s="38"/>
      <c r="E74" s="38"/>
      <c r="F74" s="38"/>
      <c r="G74" s="38"/>
      <c r="H74" s="38"/>
      <c r="I74" s="39"/>
    </row>
    <row r="75" spans="1:9" ht="78.75" hidden="1">
      <c r="A75" s="35"/>
      <c r="B75" s="36" t="s">
        <v>111</v>
      </c>
      <c r="C75" s="37" t="s">
        <v>112</v>
      </c>
      <c r="D75" s="38"/>
      <c r="E75" s="38"/>
      <c r="F75" s="38"/>
      <c r="G75" s="38"/>
      <c r="H75" s="38"/>
      <c r="I75" s="39"/>
    </row>
    <row r="76" spans="1:9" ht="94.5" hidden="1">
      <c r="A76" s="35"/>
      <c r="B76" s="36" t="s">
        <v>113</v>
      </c>
      <c r="C76" s="37" t="s">
        <v>114</v>
      </c>
      <c r="D76" s="38"/>
      <c r="E76" s="38"/>
      <c r="F76" s="38"/>
      <c r="G76" s="38"/>
      <c r="H76" s="38"/>
      <c r="I76" s="39"/>
    </row>
    <row r="77" spans="1:9" ht="15.75">
      <c r="A77" s="30" t="s">
        <v>7</v>
      </c>
      <c r="B77" s="31" t="s">
        <v>163</v>
      </c>
      <c r="C77" s="32"/>
      <c r="D77" s="33"/>
      <c r="E77" s="33"/>
      <c r="F77" s="33"/>
      <c r="G77" s="33"/>
      <c r="H77" s="33"/>
      <c r="I77" s="34"/>
    </row>
    <row r="78" spans="1:9" ht="15.75">
      <c r="A78" s="30"/>
      <c r="B78" s="31" t="s">
        <v>116</v>
      </c>
      <c r="C78" s="32"/>
      <c r="D78" s="33"/>
      <c r="E78" s="33"/>
      <c r="F78" s="33"/>
      <c r="G78" s="33"/>
      <c r="H78" s="33"/>
      <c r="I78" s="34"/>
    </row>
    <row r="79" spans="1:9" ht="15.75">
      <c r="A79" s="30"/>
      <c r="B79" s="31" t="s">
        <v>117</v>
      </c>
      <c r="C79" s="32" t="s">
        <v>112</v>
      </c>
      <c r="D79" s="107">
        <v>217215.98</v>
      </c>
      <c r="E79" s="107">
        <v>217215.98</v>
      </c>
      <c r="F79" s="107">
        <v>455303.38</v>
      </c>
      <c r="G79" s="107">
        <v>455303.38</v>
      </c>
      <c r="H79" s="107">
        <v>1149020.5835851128</v>
      </c>
      <c r="I79" s="108">
        <v>1149020.5835851128</v>
      </c>
    </row>
    <row r="80" spans="1:9" ht="15.75">
      <c r="A80" s="30"/>
      <c r="B80" s="31" t="s">
        <v>118</v>
      </c>
      <c r="C80" s="32" t="s">
        <v>114</v>
      </c>
      <c r="D80" s="107">
        <v>2.19</v>
      </c>
      <c r="E80" s="107">
        <v>2.19</v>
      </c>
      <c r="F80" s="107">
        <v>3.88</v>
      </c>
      <c r="G80" s="107">
        <v>3.88</v>
      </c>
      <c r="H80" s="107">
        <v>159.8989844493812</v>
      </c>
      <c r="I80" s="108">
        <v>159.8989844493812</v>
      </c>
    </row>
    <row r="81" spans="1:9" ht="15.75">
      <c r="A81" s="30"/>
      <c r="B81" s="31" t="s">
        <v>119</v>
      </c>
      <c r="C81" s="32" t="s">
        <v>114</v>
      </c>
      <c r="D81" s="107">
        <v>329.74</v>
      </c>
      <c r="E81" s="107">
        <v>329.74</v>
      </c>
      <c r="F81" s="107">
        <v>729.47</v>
      </c>
      <c r="G81" s="107">
        <v>729.47</v>
      </c>
      <c r="H81" s="107">
        <v>3633.2270058290314</v>
      </c>
      <c r="I81" s="108">
        <v>3633.2270058290314</v>
      </c>
    </row>
    <row r="82" spans="1:9" ht="15.75">
      <c r="A82" s="30"/>
      <c r="B82" s="31" t="s">
        <v>164</v>
      </c>
      <c r="C82" s="32"/>
      <c r="D82" s="107"/>
      <c r="E82" s="107"/>
      <c r="F82" s="107"/>
      <c r="G82" s="107"/>
      <c r="H82" s="107"/>
      <c r="I82" s="108"/>
    </row>
    <row r="83" spans="1:9" ht="15.75">
      <c r="A83" s="30"/>
      <c r="B83" s="31" t="s">
        <v>116</v>
      </c>
      <c r="C83" s="32"/>
      <c r="D83" s="107"/>
      <c r="E83" s="107"/>
      <c r="F83" s="107"/>
      <c r="G83" s="107"/>
      <c r="H83" s="107"/>
      <c r="I83" s="108"/>
    </row>
    <row r="84" spans="1:9" ht="15.75">
      <c r="A84" s="30"/>
      <c r="B84" s="31" t="s">
        <v>117</v>
      </c>
      <c r="C84" s="32" t="s">
        <v>112</v>
      </c>
      <c r="D84" s="107">
        <v>2506510.81</v>
      </c>
      <c r="E84" s="107">
        <v>2506510.81</v>
      </c>
      <c r="F84" s="107">
        <v>3285617.89</v>
      </c>
      <c r="G84" s="107">
        <v>3285617.89</v>
      </c>
      <c r="H84" s="107"/>
      <c r="I84" s="108"/>
    </row>
    <row r="85" spans="1:9" ht="15.75">
      <c r="A85" s="30"/>
      <c r="B85" s="31" t="s">
        <v>118</v>
      </c>
      <c r="C85" s="32" t="s">
        <v>114</v>
      </c>
      <c r="D85" s="107">
        <v>23.03</v>
      </c>
      <c r="E85" s="107">
        <v>23.03</v>
      </c>
      <c r="F85" s="107">
        <v>24.17</v>
      </c>
      <c r="G85" s="107">
        <v>24.17</v>
      </c>
      <c r="H85" s="107"/>
      <c r="I85" s="108"/>
    </row>
    <row r="86" spans="1:9" ht="16.5" thickBot="1">
      <c r="A86" s="127"/>
      <c r="B86" s="128" t="s">
        <v>119</v>
      </c>
      <c r="C86" s="129" t="s">
        <v>114</v>
      </c>
      <c r="D86" s="130">
        <v>3475.54</v>
      </c>
      <c r="E86" s="130">
        <v>3475.54</v>
      </c>
      <c r="F86" s="130">
        <v>4534.1</v>
      </c>
      <c r="G86" s="130">
        <v>4534.1</v>
      </c>
      <c r="H86" s="130"/>
      <c r="I86" s="131"/>
    </row>
    <row r="87" spans="1:9" ht="21" thickBot="1">
      <c r="A87" s="479" t="s">
        <v>122</v>
      </c>
      <c r="B87" s="480"/>
      <c r="C87" s="480"/>
      <c r="D87" s="480"/>
      <c r="E87" s="480"/>
      <c r="F87" s="480"/>
      <c r="G87" s="480"/>
      <c r="H87" s="480"/>
      <c r="I87" s="481"/>
    </row>
    <row r="88" spans="1:9" ht="15.75">
      <c r="A88" s="466" t="s">
        <v>53</v>
      </c>
      <c r="B88" s="469" t="s">
        <v>0</v>
      </c>
      <c r="C88" s="469" t="s">
        <v>105</v>
      </c>
      <c r="D88" s="469" t="s">
        <v>106</v>
      </c>
      <c r="E88" s="469"/>
      <c r="F88" s="469" t="s">
        <v>107</v>
      </c>
      <c r="G88" s="469"/>
      <c r="H88" s="469" t="s">
        <v>108</v>
      </c>
      <c r="I88" s="478"/>
    </row>
    <row r="89" spans="1:9" ht="15.75">
      <c r="A89" s="466"/>
      <c r="B89" s="469"/>
      <c r="C89" s="469"/>
      <c r="D89" s="473">
        <v>2015</v>
      </c>
      <c r="E89" s="474"/>
      <c r="F89" s="473">
        <v>2016</v>
      </c>
      <c r="G89" s="474"/>
      <c r="H89" s="473">
        <v>2017</v>
      </c>
      <c r="I89" s="475"/>
    </row>
    <row r="90" spans="1:9" ht="15.75">
      <c r="A90" s="476"/>
      <c r="B90" s="477"/>
      <c r="C90" s="477"/>
      <c r="D90" s="28" t="s">
        <v>180</v>
      </c>
      <c r="E90" s="28" t="s">
        <v>181</v>
      </c>
      <c r="F90" s="28" t="s">
        <v>180</v>
      </c>
      <c r="G90" s="28" t="s">
        <v>181</v>
      </c>
      <c r="H90" s="28" t="s">
        <v>180</v>
      </c>
      <c r="I90" s="29" t="s">
        <v>181</v>
      </c>
    </row>
    <row r="91" spans="1:9" ht="15.75">
      <c r="A91" s="30" t="s">
        <v>2</v>
      </c>
      <c r="B91" s="31" t="s">
        <v>109</v>
      </c>
      <c r="C91" s="32"/>
      <c r="D91" s="33"/>
      <c r="E91" s="33"/>
      <c r="F91" s="33"/>
      <c r="G91" s="33"/>
      <c r="H91" s="33"/>
      <c r="I91" s="34"/>
    </row>
    <row r="92" spans="1:9" ht="15.75" hidden="1">
      <c r="A92" s="35" t="s">
        <v>4</v>
      </c>
      <c r="B92" s="36" t="s">
        <v>110</v>
      </c>
      <c r="C92" s="37"/>
      <c r="D92" s="38"/>
      <c r="E92" s="38"/>
      <c r="F92" s="38"/>
      <c r="G92" s="38"/>
      <c r="H92" s="38"/>
      <c r="I92" s="39"/>
    </row>
    <row r="93" spans="1:9" ht="78.75" hidden="1">
      <c r="A93" s="35"/>
      <c r="B93" s="36" t="s">
        <v>111</v>
      </c>
      <c r="C93" s="37" t="s">
        <v>112</v>
      </c>
      <c r="D93" s="38"/>
      <c r="E93" s="38"/>
      <c r="F93" s="38"/>
      <c r="G93" s="38"/>
      <c r="H93" s="38"/>
      <c r="I93" s="39"/>
    </row>
    <row r="94" spans="1:9" ht="94.5" hidden="1">
      <c r="A94" s="35"/>
      <c r="B94" s="36" t="s">
        <v>113</v>
      </c>
      <c r="C94" s="37" t="s">
        <v>114</v>
      </c>
      <c r="D94" s="38"/>
      <c r="E94" s="38"/>
      <c r="F94" s="38"/>
      <c r="G94" s="38"/>
      <c r="H94" s="38"/>
      <c r="I94" s="39"/>
    </row>
    <row r="95" spans="1:9" ht="15.75">
      <c r="A95" s="30" t="s">
        <v>7</v>
      </c>
      <c r="B95" s="31" t="s">
        <v>115</v>
      </c>
      <c r="C95" s="32"/>
      <c r="D95" s="33"/>
      <c r="E95" s="33"/>
      <c r="F95" s="33"/>
      <c r="G95" s="33"/>
      <c r="H95" s="33"/>
      <c r="I95" s="34"/>
    </row>
    <row r="96" spans="1:9" ht="15.75">
      <c r="A96" s="30"/>
      <c r="B96" s="31" t="s">
        <v>116</v>
      </c>
      <c r="C96" s="32"/>
      <c r="D96" s="33"/>
      <c r="E96" s="33"/>
      <c r="F96" s="33"/>
      <c r="G96" s="33"/>
      <c r="H96" s="33"/>
      <c r="I96" s="34"/>
    </row>
    <row r="97" spans="1:9" ht="15.75">
      <c r="A97" s="30"/>
      <c r="B97" s="31" t="s">
        <v>117</v>
      </c>
      <c r="C97" s="32" t="s">
        <v>112</v>
      </c>
      <c r="D97" s="107">
        <v>250915.133</v>
      </c>
      <c r="E97" s="107">
        <v>250915.133</v>
      </c>
      <c r="F97" s="107">
        <v>295324.31</v>
      </c>
      <c r="G97" s="107">
        <v>318292.89</v>
      </c>
      <c r="H97" s="107">
        <v>2013.0756145925652</v>
      </c>
      <c r="I97" s="108">
        <v>2013.0756145925652</v>
      </c>
    </row>
    <row r="98" spans="1:9" ht="15.75">
      <c r="A98" s="30"/>
      <c r="B98" s="31" t="s">
        <v>118</v>
      </c>
      <c r="C98" s="32" t="s">
        <v>114</v>
      </c>
      <c r="D98" s="107">
        <v>51.809</v>
      </c>
      <c r="E98" s="107">
        <v>53.762</v>
      </c>
      <c r="F98" s="107">
        <v>56.36</v>
      </c>
      <c r="G98" s="107">
        <v>57.97</v>
      </c>
      <c r="H98" s="107">
        <v>98.27310682812197</v>
      </c>
      <c r="I98" s="108">
        <v>98.27310682812197</v>
      </c>
    </row>
    <row r="99" spans="1:9" ht="16.5" thickBot="1">
      <c r="A99" s="111"/>
      <c r="B99" s="112" t="s">
        <v>119</v>
      </c>
      <c r="C99" s="113" t="s">
        <v>114</v>
      </c>
      <c r="D99" s="114">
        <v>600.39</v>
      </c>
      <c r="E99" s="114">
        <v>602.35</v>
      </c>
      <c r="F99" s="114">
        <v>636.89</v>
      </c>
      <c r="G99" s="114">
        <v>683.85</v>
      </c>
      <c r="H99" s="114">
        <v>4348.409643360928</v>
      </c>
      <c r="I99" s="115">
        <v>4348.409643360928</v>
      </c>
    </row>
    <row r="100" spans="1:9" ht="21" thickBot="1">
      <c r="A100" s="447" t="s">
        <v>365</v>
      </c>
      <c r="B100" s="448"/>
      <c r="C100" s="448"/>
      <c r="D100" s="448"/>
      <c r="E100" s="448"/>
      <c r="F100" s="448"/>
      <c r="G100" s="448"/>
      <c r="H100" s="448"/>
      <c r="I100" s="449"/>
    </row>
    <row r="101" spans="1:9" ht="36.75" customHeight="1">
      <c r="A101" s="464" t="s">
        <v>53</v>
      </c>
      <c r="B101" s="467" t="s">
        <v>0</v>
      </c>
      <c r="C101" s="467" t="s">
        <v>105</v>
      </c>
      <c r="D101" s="470" t="s">
        <v>106</v>
      </c>
      <c r="E101" s="471"/>
      <c r="F101" s="470" t="s">
        <v>107</v>
      </c>
      <c r="G101" s="471"/>
      <c r="H101" s="470" t="s">
        <v>108</v>
      </c>
      <c r="I101" s="472"/>
    </row>
    <row r="102" spans="1:9" ht="15.75">
      <c r="A102" s="465"/>
      <c r="B102" s="468"/>
      <c r="C102" s="468"/>
      <c r="D102" s="473">
        <v>2015</v>
      </c>
      <c r="E102" s="474"/>
      <c r="F102" s="473">
        <v>2016</v>
      </c>
      <c r="G102" s="474"/>
      <c r="H102" s="473">
        <v>2017</v>
      </c>
      <c r="I102" s="475"/>
    </row>
    <row r="103" spans="1:9" ht="15.75">
      <c r="A103" s="466"/>
      <c r="B103" s="469"/>
      <c r="C103" s="469"/>
      <c r="D103" s="28" t="s">
        <v>180</v>
      </c>
      <c r="E103" s="28" t="s">
        <v>181</v>
      </c>
      <c r="F103" s="28" t="s">
        <v>180</v>
      </c>
      <c r="G103" s="28" t="s">
        <v>181</v>
      </c>
      <c r="H103" s="28" t="s">
        <v>180</v>
      </c>
      <c r="I103" s="29" t="s">
        <v>181</v>
      </c>
    </row>
    <row r="104" spans="1:9" ht="15.75">
      <c r="A104" s="30" t="s">
        <v>2</v>
      </c>
      <c r="B104" s="31" t="s">
        <v>109</v>
      </c>
      <c r="C104" s="32"/>
      <c r="D104" s="33"/>
      <c r="E104" s="33"/>
      <c r="F104" s="33"/>
      <c r="G104" s="33"/>
      <c r="H104" s="33"/>
      <c r="I104" s="34"/>
    </row>
    <row r="105" spans="1:9" ht="15.75" hidden="1">
      <c r="A105" s="35" t="s">
        <v>4</v>
      </c>
      <c r="B105" s="36" t="s">
        <v>110</v>
      </c>
      <c r="C105" s="37"/>
      <c r="D105" s="38"/>
      <c r="E105" s="38"/>
      <c r="F105" s="38"/>
      <c r="G105" s="38"/>
      <c r="H105" s="38"/>
      <c r="I105" s="39"/>
    </row>
    <row r="106" spans="1:9" ht="78.75" hidden="1">
      <c r="A106" s="35"/>
      <c r="B106" s="36" t="s">
        <v>111</v>
      </c>
      <c r="C106" s="37" t="s">
        <v>112</v>
      </c>
      <c r="D106" s="38"/>
      <c r="E106" s="38"/>
      <c r="F106" s="38"/>
      <c r="G106" s="38"/>
      <c r="H106" s="38"/>
      <c r="I106" s="39"/>
    </row>
    <row r="107" spans="1:9" ht="94.5" hidden="1">
      <c r="A107" s="35"/>
      <c r="B107" s="36" t="s">
        <v>113</v>
      </c>
      <c r="C107" s="37" t="s">
        <v>114</v>
      </c>
      <c r="D107" s="38"/>
      <c r="E107" s="38"/>
      <c r="F107" s="38"/>
      <c r="G107" s="38"/>
      <c r="H107" s="38"/>
      <c r="I107" s="39"/>
    </row>
    <row r="108" spans="1:9" ht="15.75">
      <c r="A108" s="30" t="s">
        <v>7</v>
      </c>
      <c r="B108" s="31" t="s">
        <v>115</v>
      </c>
      <c r="C108" s="32"/>
      <c r="D108" s="33"/>
      <c r="E108" s="33"/>
      <c r="F108" s="33"/>
      <c r="G108" s="33"/>
      <c r="H108" s="33"/>
      <c r="I108" s="34"/>
    </row>
    <row r="109" spans="1:9" ht="15.75">
      <c r="A109" s="30"/>
      <c r="B109" s="31" t="s">
        <v>116</v>
      </c>
      <c r="C109" s="32"/>
      <c r="D109" s="33"/>
      <c r="E109" s="33"/>
      <c r="F109" s="33"/>
      <c r="G109" s="33"/>
      <c r="H109" s="33"/>
      <c r="I109" s="34"/>
    </row>
    <row r="110" spans="1:9" ht="15.75">
      <c r="A110" s="30"/>
      <c r="B110" s="31" t="s">
        <v>117</v>
      </c>
      <c r="C110" s="32" t="s">
        <v>112</v>
      </c>
      <c r="D110" s="107">
        <v>250915.133</v>
      </c>
      <c r="E110" s="107">
        <v>250915.133</v>
      </c>
      <c r="F110" s="107">
        <v>295324.31</v>
      </c>
      <c r="G110" s="107">
        <v>318292.89</v>
      </c>
      <c r="H110" s="107">
        <v>1232.0741038577723</v>
      </c>
      <c r="I110" s="108">
        <v>1232.0741038577723</v>
      </c>
    </row>
    <row r="111" spans="1:9" ht="15.75">
      <c r="A111" s="30"/>
      <c r="B111" s="31" t="s">
        <v>118</v>
      </c>
      <c r="C111" s="32" t="s">
        <v>114</v>
      </c>
      <c r="D111" s="107">
        <v>51.809</v>
      </c>
      <c r="E111" s="107">
        <v>53.762</v>
      </c>
      <c r="F111" s="107">
        <v>56.36</v>
      </c>
      <c r="G111" s="107">
        <v>57.97</v>
      </c>
      <c r="H111" s="107">
        <v>98.27310682812197</v>
      </c>
      <c r="I111" s="108">
        <v>98.27310682812197</v>
      </c>
    </row>
    <row r="112" spans="1:9" ht="16.5" thickBot="1">
      <c r="A112" s="111"/>
      <c r="B112" s="112" t="s">
        <v>119</v>
      </c>
      <c r="C112" s="113" t="s">
        <v>114</v>
      </c>
      <c r="D112" s="114">
        <v>600.39</v>
      </c>
      <c r="E112" s="114">
        <v>602.35</v>
      </c>
      <c r="F112" s="114">
        <v>636.89</v>
      </c>
      <c r="G112" s="114">
        <v>683.85</v>
      </c>
      <c r="H112" s="114">
        <v>2699.5083145685257</v>
      </c>
      <c r="I112" s="115">
        <v>2699.5083145685257</v>
      </c>
    </row>
    <row r="113" spans="1:9" ht="21" thickBot="1">
      <c r="A113" s="447" t="s">
        <v>372</v>
      </c>
      <c r="B113" s="448"/>
      <c r="C113" s="448"/>
      <c r="D113" s="448"/>
      <c r="E113" s="448"/>
      <c r="F113" s="448"/>
      <c r="G113" s="448"/>
      <c r="H113" s="448"/>
      <c r="I113" s="449"/>
    </row>
    <row r="114" spans="1:9" ht="36.75" customHeight="1">
      <c r="A114" s="464" t="s">
        <v>53</v>
      </c>
      <c r="B114" s="467" t="s">
        <v>0</v>
      </c>
      <c r="C114" s="467" t="s">
        <v>105</v>
      </c>
      <c r="D114" s="470" t="s">
        <v>106</v>
      </c>
      <c r="E114" s="471"/>
      <c r="F114" s="470" t="s">
        <v>107</v>
      </c>
      <c r="G114" s="471"/>
      <c r="H114" s="470" t="s">
        <v>108</v>
      </c>
      <c r="I114" s="472"/>
    </row>
    <row r="115" spans="1:9" ht="15.75">
      <c r="A115" s="465"/>
      <c r="B115" s="468"/>
      <c r="C115" s="468"/>
      <c r="D115" s="473">
        <v>2015</v>
      </c>
      <c r="E115" s="474"/>
      <c r="F115" s="473">
        <v>2016</v>
      </c>
      <c r="G115" s="474"/>
      <c r="H115" s="473">
        <v>2017</v>
      </c>
      <c r="I115" s="475"/>
    </row>
    <row r="116" spans="1:9" ht="15.75">
      <c r="A116" s="466"/>
      <c r="B116" s="469"/>
      <c r="C116" s="469"/>
      <c r="D116" s="28" t="s">
        <v>180</v>
      </c>
      <c r="E116" s="28" t="s">
        <v>181</v>
      </c>
      <c r="F116" s="28" t="s">
        <v>180</v>
      </c>
      <c r="G116" s="28" t="s">
        <v>181</v>
      </c>
      <c r="H116" s="28" t="s">
        <v>180</v>
      </c>
      <c r="I116" s="29" t="s">
        <v>181</v>
      </c>
    </row>
    <row r="117" spans="1:9" ht="15.75">
      <c r="A117" s="30" t="s">
        <v>2</v>
      </c>
      <c r="B117" s="31" t="s">
        <v>109</v>
      </c>
      <c r="C117" s="32"/>
      <c r="D117" s="33"/>
      <c r="E117" s="33"/>
      <c r="F117" s="33"/>
      <c r="G117" s="33"/>
      <c r="H117" s="33"/>
      <c r="I117" s="34"/>
    </row>
    <row r="118" spans="1:9" ht="15.75" hidden="1">
      <c r="A118" s="35" t="s">
        <v>4</v>
      </c>
      <c r="B118" s="36" t="s">
        <v>110</v>
      </c>
      <c r="C118" s="37"/>
      <c r="D118" s="38"/>
      <c r="E118" s="38"/>
      <c r="F118" s="38"/>
      <c r="G118" s="38"/>
      <c r="H118" s="38"/>
      <c r="I118" s="39"/>
    </row>
    <row r="119" spans="1:9" ht="78.75" hidden="1">
      <c r="A119" s="35"/>
      <c r="B119" s="36" t="s">
        <v>111</v>
      </c>
      <c r="C119" s="37" t="s">
        <v>112</v>
      </c>
      <c r="D119" s="38"/>
      <c r="E119" s="38"/>
      <c r="F119" s="38"/>
      <c r="G119" s="38"/>
      <c r="H119" s="38"/>
      <c r="I119" s="39"/>
    </row>
    <row r="120" spans="1:9" ht="94.5" hidden="1">
      <c r="A120" s="35"/>
      <c r="B120" s="36" t="s">
        <v>113</v>
      </c>
      <c r="C120" s="37" t="s">
        <v>114</v>
      </c>
      <c r="D120" s="38"/>
      <c r="E120" s="38"/>
      <c r="F120" s="38"/>
      <c r="G120" s="38"/>
      <c r="H120" s="38"/>
      <c r="I120" s="39"/>
    </row>
    <row r="121" spans="1:9" ht="15.75">
      <c r="A121" s="30" t="s">
        <v>7</v>
      </c>
      <c r="B121" s="31" t="s">
        <v>115</v>
      </c>
      <c r="C121" s="32"/>
      <c r="D121" s="33"/>
      <c r="E121" s="33"/>
      <c r="F121" s="33"/>
      <c r="G121" s="33"/>
      <c r="H121" s="33"/>
      <c r="I121" s="34"/>
    </row>
    <row r="122" spans="1:9" ht="15.75">
      <c r="A122" s="30"/>
      <c r="B122" s="31" t="s">
        <v>116</v>
      </c>
      <c r="C122" s="32"/>
      <c r="D122" s="33"/>
      <c r="E122" s="33"/>
      <c r="F122" s="33"/>
      <c r="G122" s="33"/>
      <c r="H122" s="33"/>
      <c r="I122" s="34"/>
    </row>
    <row r="123" spans="1:9" ht="15.75">
      <c r="A123" s="30"/>
      <c r="B123" s="31" t="s">
        <v>117</v>
      </c>
      <c r="C123" s="32" t="s">
        <v>112</v>
      </c>
      <c r="D123" s="107">
        <v>250915.133</v>
      </c>
      <c r="E123" s="107">
        <v>250915.133</v>
      </c>
      <c r="F123" s="107">
        <v>295324.31</v>
      </c>
      <c r="G123" s="107">
        <v>318292.89</v>
      </c>
      <c r="H123" s="107">
        <v>1305.7787157373266</v>
      </c>
      <c r="I123" s="108">
        <v>1305.7787157373266</v>
      </c>
    </row>
    <row r="124" spans="1:9" ht="15.75">
      <c r="A124" s="30"/>
      <c r="B124" s="31" t="s">
        <v>118</v>
      </c>
      <c r="C124" s="32" t="s">
        <v>114</v>
      </c>
      <c r="D124" s="107">
        <v>51.809</v>
      </c>
      <c r="E124" s="107">
        <v>53.762</v>
      </c>
      <c r="F124" s="107">
        <v>56.36</v>
      </c>
      <c r="G124" s="107">
        <v>57.97</v>
      </c>
      <c r="H124" s="107">
        <v>98.27310682812197</v>
      </c>
      <c r="I124" s="108">
        <v>98.27310682812197</v>
      </c>
    </row>
    <row r="125" spans="1:9" ht="16.5" thickBot="1">
      <c r="A125" s="111"/>
      <c r="B125" s="112" t="s">
        <v>119</v>
      </c>
      <c r="C125" s="113" t="s">
        <v>114</v>
      </c>
      <c r="D125" s="114">
        <v>600.39</v>
      </c>
      <c r="E125" s="114">
        <v>602.35</v>
      </c>
      <c r="F125" s="114">
        <v>636.89</v>
      </c>
      <c r="G125" s="114">
        <v>683.85</v>
      </c>
      <c r="H125" s="114">
        <v>2855.1182984109187</v>
      </c>
      <c r="I125" s="115">
        <v>2855.1182984109187</v>
      </c>
    </row>
    <row r="126" spans="1:9" ht="21" thickBot="1">
      <c r="A126" s="447" t="s">
        <v>123</v>
      </c>
      <c r="B126" s="448"/>
      <c r="C126" s="448"/>
      <c r="D126" s="448"/>
      <c r="E126" s="448"/>
      <c r="F126" s="448"/>
      <c r="G126" s="448"/>
      <c r="H126" s="448"/>
      <c r="I126" s="449"/>
    </row>
    <row r="127" spans="1:9" ht="15.75" customHeight="1">
      <c r="A127" s="464" t="s">
        <v>53</v>
      </c>
      <c r="B127" s="467" t="s">
        <v>0</v>
      </c>
      <c r="C127" s="467" t="s">
        <v>105</v>
      </c>
      <c r="D127" s="470" t="s">
        <v>106</v>
      </c>
      <c r="E127" s="471"/>
      <c r="F127" s="470" t="s">
        <v>107</v>
      </c>
      <c r="G127" s="471"/>
      <c r="H127" s="470" t="s">
        <v>108</v>
      </c>
      <c r="I127" s="472"/>
    </row>
    <row r="128" spans="1:9" ht="15.75">
      <c r="A128" s="465"/>
      <c r="B128" s="468"/>
      <c r="C128" s="468"/>
      <c r="D128" s="473">
        <v>2015</v>
      </c>
      <c r="E128" s="474"/>
      <c r="F128" s="473">
        <v>2016</v>
      </c>
      <c r="G128" s="474"/>
      <c r="H128" s="473">
        <v>2017</v>
      </c>
      <c r="I128" s="475"/>
    </row>
    <row r="129" spans="1:9" ht="15.75">
      <c r="A129" s="466"/>
      <c r="B129" s="469"/>
      <c r="C129" s="469"/>
      <c r="D129" s="28" t="s">
        <v>180</v>
      </c>
      <c r="E129" s="28" t="s">
        <v>181</v>
      </c>
      <c r="F129" s="28" t="s">
        <v>180</v>
      </c>
      <c r="G129" s="28" t="s">
        <v>181</v>
      </c>
      <c r="H129" s="28" t="s">
        <v>180</v>
      </c>
      <c r="I129" s="29" t="s">
        <v>181</v>
      </c>
    </row>
    <row r="130" spans="1:9" ht="15.75">
      <c r="A130" s="30" t="s">
        <v>2</v>
      </c>
      <c r="B130" s="31" t="s">
        <v>109</v>
      </c>
      <c r="C130" s="32"/>
      <c r="D130" s="33"/>
      <c r="E130" s="33"/>
      <c r="F130" s="33"/>
      <c r="G130" s="33"/>
      <c r="H130" s="33"/>
      <c r="I130" s="34"/>
    </row>
    <row r="131" spans="1:9" ht="15.75" customHeight="1" hidden="1">
      <c r="A131" s="35" t="s">
        <v>4</v>
      </c>
      <c r="B131" s="36" t="s">
        <v>110</v>
      </c>
      <c r="C131" s="37"/>
      <c r="D131" s="38"/>
      <c r="E131" s="38"/>
      <c r="F131" s="38"/>
      <c r="G131" s="38"/>
      <c r="H131" s="38"/>
      <c r="I131" s="39"/>
    </row>
    <row r="132" spans="1:9" ht="78.75" customHeight="1" hidden="1">
      <c r="A132" s="35"/>
      <c r="B132" s="36" t="s">
        <v>111</v>
      </c>
      <c r="C132" s="37" t="s">
        <v>112</v>
      </c>
      <c r="D132" s="38"/>
      <c r="E132" s="38"/>
      <c r="F132" s="38"/>
      <c r="G132" s="38"/>
      <c r="H132" s="38"/>
      <c r="I132" s="39"/>
    </row>
    <row r="133" spans="1:9" ht="94.5" customHeight="1" hidden="1">
      <c r="A133" s="35"/>
      <c r="B133" s="36" t="s">
        <v>113</v>
      </c>
      <c r="C133" s="37" t="s">
        <v>114</v>
      </c>
      <c r="D133" s="38"/>
      <c r="E133" s="38"/>
      <c r="F133" s="38"/>
      <c r="G133" s="38"/>
      <c r="H133" s="38"/>
      <c r="I133" s="39"/>
    </row>
    <row r="134" spans="1:9" ht="15.75">
      <c r="A134" s="30" t="s">
        <v>7</v>
      </c>
      <c r="B134" s="147" t="s">
        <v>165</v>
      </c>
      <c r="C134" s="32"/>
      <c r="D134" s="33"/>
      <c r="E134" s="33"/>
      <c r="F134" s="33"/>
      <c r="G134" s="33"/>
      <c r="H134" s="33"/>
      <c r="I134" s="34"/>
    </row>
    <row r="135" spans="1:9" ht="15.75">
      <c r="A135" s="30"/>
      <c r="B135" s="31" t="s">
        <v>116</v>
      </c>
      <c r="C135" s="32"/>
      <c r="D135" s="33"/>
      <c r="E135" s="33"/>
      <c r="F135" s="33"/>
      <c r="G135" s="33"/>
      <c r="H135" s="33"/>
      <c r="I135" s="34"/>
    </row>
    <row r="136" spans="1:9" ht="15.75">
      <c r="A136" s="30"/>
      <c r="B136" s="31" t="s">
        <v>117</v>
      </c>
      <c r="C136" s="32" t="s">
        <v>112</v>
      </c>
      <c r="D136" s="107"/>
      <c r="E136" s="107"/>
      <c r="F136" s="107">
        <v>200830.07</v>
      </c>
      <c r="G136" s="107">
        <v>200830.07</v>
      </c>
      <c r="H136" s="107">
        <v>1135169.389744723</v>
      </c>
      <c r="I136" s="108">
        <v>1135169.389744723</v>
      </c>
    </row>
    <row r="137" spans="1:9" ht="15.75">
      <c r="A137" s="30"/>
      <c r="B137" s="31" t="s">
        <v>118</v>
      </c>
      <c r="C137" s="32" t="s">
        <v>114</v>
      </c>
      <c r="D137" s="107"/>
      <c r="E137" s="107"/>
      <c r="F137" s="107">
        <v>75.76</v>
      </c>
      <c r="G137" s="107">
        <v>75.65</v>
      </c>
      <c r="H137" s="107">
        <v>81.16805484199733</v>
      </c>
      <c r="I137" s="108">
        <v>81.16805484199733</v>
      </c>
    </row>
    <row r="138" spans="1:9" ht="15.75">
      <c r="A138" s="30"/>
      <c r="B138" s="31" t="s">
        <v>119</v>
      </c>
      <c r="C138" s="32" t="s">
        <v>114</v>
      </c>
      <c r="D138" s="107"/>
      <c r="E138" s="107"/>
      <c r="F138" s="107">
        <v>403.23</v>
      </c>
      <c r="G138" s="107">
        <v>403.12</v>
      </c>
      <c r="H138" s="107">
        <v>2242.2515550762805</v>
      </c>
      <c r="I138" s="108">
        <v>2242.2515550762805</v>
      </c>
    </row>
    <row r="139" spans="1:9" ht="15.75">
      <c r="A139" s="30"/>
      <c r="B139" s="147" t="s">
        <v>166</v>
      </c>
      <c r="C139" s="32"/>
      <c r="D139" s="107"/>
      <c r="E139" s="107"/>
      <c r="F139" s="107"/>
      <c r="G139" s="107"/>
      <c r="H139" s="107"/>
      <c r="I139" s="108"/>
    </row>
    <row r="140" spans="1:9" ht="15.75">
      <c r="A140" s="30"/>
      <c r="B140" s="31" t="s">
        <v>116</v>
      </c>
      <c r="C140" s="32"/>
      <c r="D140" s="107"/>
      <c r="E140" s="107"/>
      <c r="F140" s="107"/>
      <c r="G140" s="107"/>
      <c r="H140" s="107"/>
      <c r="I140" s="108"/>
    </row>
    <row r="141" spans="1:9" ht="15.75">
      <c r="A141" s="30"/>
      <c r="B141" s="31" t="s">
        <v>117</v>
      </c>
      <c r="C141" s="32" t="s">
        <v>112</v>
      </c>
      <c r="D141" s="107">
        <v>19019391.17</v>
      </c>
      <c r="E141" s="107">
        <v>19019391.17</v>
      </c>
      <c r="F141" s="107"/>
      <c r="G141" s="107"/>
      <c r="H141" s="107"/>
      <c r="I141" s="108"/>
    </row>
    <row r="142" spans="1:9" ht="15.75">
      <c r="A142" s="30"/>
      <c r="B142" s="31" t="s">
        <v>118</v>
      </c>
      <c r="C142" s="32" t="s">
        <v>114</v>
      </c>
      <c r="D142" s="107">
        <v>2.63</v>
      </c>
      <c r="E142" s="107">
        <v>2.63</v>
      </c>
      <c r="F142" s="107"/>
      <c r="G142" s="107"/>
      <c r="H142" s="107"/>
      <c r="I142" s="108"/>
    </row>
    <row r="143" spans="1:9" ht="16.5" thickBot="1">
      <c r="A143" s="127"/>
      <c r="B143" s="128" t="s">
        <v>119</v>
      </c>
      <c r="C143" s="129" t="s">
        <v>114</v>
      </c>
      <c r="D143" s="130">
        <v>50025.61</v>
      </c>
      <c r="E143" s="130">
        <v>50025.61</v>
      </c>
      <c r="F143" s="130"/>
      <c r="G143" s="130"/>
      <c r="H143" s="130"/>
      <c r="I143" s="131"/>
    </row>
    <row r="144" spans="1:9" ht="21" thickBot="1">
      <c r="A144" s="447" t="s">
        <v>155</v>
      </c>
      <c r="B144" s="448"/>
      <c r="C144" s="448"/>
      <c r="D144" s="448"/>
      <c r="E144" s="448"/>
      <c r="F144" s="448"/>
      <c r="G144" s="448"/>
      <c r="H144" s="448"/>
      <c r="I144" s="449"/>
    </row>
    <row r="145" spans="1:9" ht="15.75">
      <c r="A145" s="466" t="s">
        <v>53</v>
      </c>
      <c r="B145" s="469" t="s">
        <v>0</v>
      </c>
      <c r="C145" s="469" t="s">
        <v>105</v>
      </c>
      <c r="D145" s="469" t="s">
        <v>106</v>
      </c>
      <c r="E145" s="469"/>
      <c r="F145" s="469" t="s">
        <v>107</v>
      </c>
      <c r="G145" s="469"/>
      <c r="H145" s="469" t="s">
        <v>108</v>
      </c>
      <c r="I145" s="478"/>
    </row>
    <row r="146" spans="1:9" ht="15.75">
      <c r="A146" s="466"/>
      <c r="B146" s="469"/>
      <c r="C146" s="469"/>
      <c r="D146" s="473">
        <v>2015</v>
      </c>
      <c r="E146" s="474"/>
      <c r="F146" s="473">
        <v>2016</v>
      </c>
      <c r="G146" s="474"/>
      <c r="H146" s="473">
        <v>2017</v>
      </c>
      <c r="I146" s="475"/>
    </row>
    <row r="147" spans="1:9" ht="15.75">
      <c r="A147" s="476"/>
      <c r="B147" s="477"/>
      <c r="C147" s="477"/>
      <c r="D147" s="28" t="s">
        <v>180</v>
      </c>
      <c r="E147" s="28" t="s">
        <v>181</v>
      </c>
      <c r="F147" s="28" t="s">
        <v>180</v>
      </c>
      <c r="G147" s="28" t="s">
        <v>181</v>
      </c>
      <c r="H147" s="28" t="s">
        <v>180</v>
      </c>
      <c r="I147" s="29" t="s">
        <v>181</v>
      </c>
    </row>
    <row r="148" spans="1:9" ht="15.75">
      <c r="A148" s="30" t="s">
        <v>2</v>
      </c>
      <c r="B148" s="31" t="s">
        <v>109</v>
      </c>
      <c r="C148" s="32"/>
      <c r="D148" s="33"/>
      <c r="E148" s="33"/>
      <c r="F148" s="33"/>
      <c r="G148" s="33"/>
      <c r="H148" s="109"/>
      <c r="I148" s="110"/>
    </row>
    <row r="149" spans="1:9" ht="15.75" hidden="1">
      <c r="A149" s="35" t="s">
        <v>4</v>
      </c>
      <c r="B149" s="36" t="s">
        <v>110</v>
      </c>
      <c r="C149" s="37"/>
      <c r="D149" s="38"/>
      <c r="E149" s="38"/>
      <c r="F149" s="38"/>
      <c r="G149" s="38"/>
      <c r="H149" s="190"/>
      <c r="I149" s="191"/>
    </row>
    <row r="150" spans="1:9" ht="78.75" hidden="1">
      <c r="A150" s="35"/>
      <c r="B150" s="36" t="s">
        <v>111</v>
      </c>
      <c r="C150" s="37" t="s">
        <v>112</v>
      </c>
      <c r="D150" s="38"/>
      <c r="E150" s="38"/>
      <c r="F150" s="38"/>
      <c r="G150" s="38"/>
      <c r="H150" s="190">
        <v>309440.2402711856</v>
      </c>
      <c r="I150" s="191">
        <v>309440.2402711856</v>
      </c>
    </row>
    <row r="151" spans="1:9" ht="94.5" hidden="1">
      <c r="A151" s="35"/>
      <c r="B151" s="36" t="s">
        <v>113</v>
      </c>
      <c r="C151" s="37" t="s">
        <v>114</v>
      </c>
      <c r="D151" s="38"/>
      <c r="E151" s="38"/>
      <c r="F151" s="38"/>
      <c r="G151" s="38"/>
      <c r="H151" s="190">
        <v>20.948360137546096</v>
      </c>
      <c r="I151" s="191">
        <v>20.948360137546096</v>
      </c>
    </row>
    <row r="152" spans="1:9" ht="15.75">
      <c r="A152" s="30" t="s">
        <v>7</v>
      </c>
      <c r="B152" s="147" t="s">
        <v>167</v>
      </c>
      <c r="C152" s="145"/>
      <c r="D152" s="33"/>
      <c r="E152" s="33"/>
      <c r="F152" s="33"/>
      <c r="G152" s="33"/>
      <c r="H152" s="109"/>
      <c r="I152" s="110"/>
    </row>
    <row r="153" spans="1:9" ht="15.75">
      <c r="A153" s="123"/>
      <c r="B153" s="132" t="s">
        <v>116</v>
      </c>
      <c r="C153" s="174"/>
      <c r="D153" s="107"/>
      <c r="E153" s="107"/>
      <c r="F153" s="107"/>
      <c r="G153" s="107"/>
      <c r="H153" s="107"/>
      <c r="I153" s="108"/>
    </row>
    <row r="154" spans="1:9" ht="15.75">
      <c r="A154" s="123"/>
      <c r="B154" s="132" t="s">
        <v>117</v>
      </c>
      <c r="C154" s="174" t="s">
        <v>112</v>
      </c>
      <c r="D154" s="107">
        <v>139438.64</v>
      </c>
      <c r="E154" s="107">
        <v>139438.64</v>
      </c>
      <c r="F154" s="107">
        <v>139438.64</v>
      </c>
      <c r="G154" s="107">
        <v>287896.89</v>
      </c>
      <c r="H154" s="107">
        <v>309440.2402711856</v>
      </c>
      <c r="I154" s="108">
        <v>309440.2402711856</v>
      </c>
    </row>
    <row r="155" spans="1:9" ht="15.75">
      <c r="A155" s="123"/>
      <c r="B155" s="132" t="s">
        <v>118</v>
      </c>
      <c r="C155" s="174" t="s">
        <v>114</v>
      </c>
      <c r="D155" s="107">
        <v>21.08</v>
      </c>
      <c r="E155" s="107">
        <v>21.08</v>
      </c>
      <c r="F155" s="107">
        <v>21.08</v>
      </c>
      <c r="G155" s="107">
        <v>22.89</v>
      </c>
      <c r="H155" s="107">
        <v>20.948360137546096</v>
      </c>
      <c r="I155" s="108">
        <v>20.948360137546096</v>
      </c>
    </row>
    <row r="156" spans="1:9" ht="15.75">
      <c r="A156" s="125"/>
      <c r="B156" s="133" t="s">
        <v>119</v>
      </c>
      <c r="C156" s="175" t="s">
        <v>114</v>
      </c>
      <c r="D156" s="114">
        <v>204.54</v>
      </c>
      <c r="E156" s="114">
        <v>206.7</v>
      </c>
      <c r="F156" s="114">
        <v>236</v>
      </c>
      <c r="G156" s="114">
        <v>466</v>
      </c>
      <c r="H156" s="107">
        <v>444.56548157936777</v>
      </c>
      <c r="I156" s="115">
        <v>444.56548157936777</v>
      </c>
    </row>
    <row r="157" spans="1:9" ht="15.75">
      <c r="A157" s="30"/>
      <c r="B157" s="147" t="s">
        <v>168</v>
      </c>
      <c r="C157" s="145"/>
      <c r="D157" s="109"/>
      <c r="E157" s="109"/>
      <c r="F157" s="109"/>
      <c r="G157" s="109"/>
      <c r="H157" s="109"/>
      <c r="I157" s="110"/>
    </row>
    <row r="158" spans="1:9" ht="15.75">
      <c r="A158" s="123"/>
      <c r="B158" s="132" t="s">
        <v>116</v>
      </c>
      <c r="C158" s="174"/>
      <c r="D158" s="107"/>
      <c r="E158" s="107"/>
      <c r="F158" s="107"/>
      <c r="G158" s="107"/>
      <c r="H158" s="107"/>
      <c r="I158" s="108"/>
    </row>
    <row r="159" spans="1:9" ht="15.75">
      <c r="A159" s="123"/>
      <c r="B159" s="132" t="s">
        <v>117</v>
      </c>
      <c r="C159" s="174" t="s">
        <v>112</v>
      </c>
      <c r="D159" s="107">
        <v>86105.67</v>
      </c>
      <c r="E159" s="107">
        <v>86105.67</v>
      </c>
      <c r="F159" s="107">
        <v>207333.24</v>
      </c>
      <c r="G159" s="107">
        <v>207333.24</v>
      </c>
      <c r="H159" s="107"/>
      <c r="I159" s="108"/>
    </row>
    <row r="160" spans="1:9" ht="15.75">
      <c r="A160" s="123"/>
      <c r="B160" s="132" t="s">
        <v>118</v>
      </c>
      <c r="C160" s="174" t="s">
        <v>114</v>
      </c>
      <c r="D160" s="107">
        <v>70.61</v>
      </c>
      <c r="E160" s="107">
        <v>70.61</v>
      </c>
      <c r="F160" s="107">
        <v>5.34</v>
      </c>
      <c r="G160" s="107">
        <v>5.34</v>
      </c>
      <c r="H160" s="107"/>
      <c r="I160" s="108"/>
    </row>
    <row r="161" spans="1:9" ht="15.75">
      <c r="A161" s="125"/>
      <c r="B161" s="133" t="s">
        <v>119</v>
      </c>
      <c r="C161" s="175" t="s">
        <v>114</v>
      </c>
      <c r="D161" s="114">
        <v>214.09</v>
      </c>
      <c r="E161" s="114">
        <v>221.63</v>
      </c>
      <c r="F161" s="114">
        <v>324.22</v>
      </c>
      <c r="G161" s="114">
        <v>356.24</v>
      </c>
      <c r="H161" s="114"/>
      <c r="I161" s="115"/>
    </row>
    <row r="162" spans="1:9" ht="15.75">
      <c r="A162" s="30"/>
      <c r="B162" s="147" t="s">
        <v>169</v>
      </c>
      <c r="C162" s="145"/>
      <c r="D162" s="33"/>
      <c r="E162" s="33"/>
      <c r="F162" s="33"/>
      <c r="G162" s="33"/>
      <c r="H162" s="109"/>
      <c r="I162" s="110"/>
    </row>
    <row r="163" spans="1:9" ht="15.75">
      <c r="A163" s="123"/>
      <c r="B163" s="132" t="s">
        <v>116</v>
      </c>
      <c r="C163" s="174"/>
      <c r="D163" s="107"/>
      <c r="E163" s="107"/>
      <c r="F163" s="107"/>
      <c r="G163" s="107"/>
      <c r="H163" s="107"/>
      <c r="I163" s="108"/>
    </row>
    <row r="164" spans="1:9" ht="15.75">
      <c r="A164" s="123"/>
      <c r="B164" s="132" t="s">
        <v>117</v>
      </c>
      <c r="C164" s="174" t="s">
        <v>112</v>
      </c>
      <c r="D164" s="107">
        <v>1156955</v>
      </c>
      <c r="E164" s="107">
        <v>1821035.14</v>
      </c>
      <c r="F164" s="107">
        <v>1394274.82</v>
      </c>
      <c r="G164" s="107">
        <v>1394274.82</v>
      </c>
      <c r="H164" s="107">
        <v>472657.66135696974</v>
      </c>
      <c r="I164" s="108">
        <v>472657.66135696974</v>
      </c>
    </row>
    <row r="165" spans="1:9" ht="15.75">
      <c r="A165" s="123"/>
      <c r="B165" s="132" t="s">
        <v>118</v>
      </c>
      <c r="C165" s="174" t="s">
        <v>114</v>
      </c>
      <c r="D165" s="107">
        <v>482.36</v>
      </c>
      <c r="E165" s="107">
        <v>261.7</v>
      </c>
      <c r="F165" s="107">
        <v>270.29</v>
      </c>
      <c r="G165" s="107">
        <v>270.29</v>
      </c>
      <c r="H165" s="107">
        <v>255.3500489119019</v>
      </c>
      <c r="I165" s="108">
        <v>255.3500489119019</v>
      </c>
    </row>
    <row r="166" spans="1:9" ht="15.75">
      <c r="A166" s="125"/>
      <c r="B166" s="133" t="s">
        <v>119</v>
      </c>
      <c r="C166" s="175" t="s">
        <v>114</v>
      </c>
      <c r="D166" s="114">
        <v>2064.62</v>
      </c>
      <c r="E166" s="114">
        <v>2756.27</v>
      </c>
      <c r="F166" s="114">
        <v>2466.19</v>
      </c>
      <c r="G166" s="114">
        <v>2466.19</v>
      </c>
      <c r="H166" s="107">
        <v>5419.031213921671</v>
      </c>
      <c r="I166" s="115">
        <v>5419.031213921671</v>
      </c>
    </row>
    <row r="167" spans="1:9" ht="15.75">
      <c r="A167" s="30"/>
      <c r="B167" s="147" t="s">
        <v>170</v>
      </c>
      <c r="C167" s="145"/>
      <c r="D167" s="109"/>
      <c r="E167" s="109"/>
      <c r="F167" s="109"/>
      <c r="G167" s="109"/>
      <c r="H167" s="109"/>
      <c r="I167" s="110"/>
    </row>
    <row r="168" spans="1:9" ht="15.75">
      <c r="A168" s="123"/>
      <c r="B168" s="132" t="s">
        <v>116</v>
      </c>
      <c r="C168" s="174"/>
      <c r="D168" s="107"/>
      <c r="E168" s="107"/>
      <c r="F168" s="107"/>
      <c r="G168" s="107"/>
      <c r="H168" s="107"/>
      <c r="I168" s="108"/>
    </row>
    <row r="169" spans="1:9" ht="15.75">
      <c r="A169" s="123"/>
      <c r="B169" s="132" t="s">
        <v>117</v>
      </c>
      <c r="C169" s="174" t="s">
        <v>112</v>
      </c>
      <c r="D169" s="107">
        <v>111970.56379</v>
      </c>
      <c r="E169" s="107">
        <v>111970.56379</v>
      </c>
      <c r="F169" s="107">
        <v>207333.24</v>
      </c>
      <c r="G169" s="107">
        <v>207333.24</v>
      </c>
      <c r="H169" s="107"/>
      <c r="I169" s="108"/>
    </row>
    <row r="170" spans="1:9" ht="15.75">
      <c r="A170" s="123"/>
      <c r="B170" s="132" t="s">
        <v>118</v>
      </c>
      <c r="C170" s="174" t="s">
        <v>114</v>
      </c>
      <c r="D170" s="107">
        <v>25.23336</v>
      </c>
      <c r="E170" s="107">
        <v>25.23336</v>
      </c>
      <c r="F170" s="107">
        <v>5.34</v>
      </c>
      <c r="G170" s="107">
        <v>5.34</v>
      </c>
      <c r="H170" s="107"/>
      <c r="I170" s="108"/>
    </row>
    <row r="171" spans="1:9" ht="16.5" thickBot="1">
      <c r="A171" s="125"/>
      <c r="B171" s="133" t="s">
        <v>119</v>
      </c>
      <c r="C171" s="175" t="s">
        <v>114</v>
      </c>
      <c r="D171" s="114">
        <v>178601.78</v>
      </c>
      <c r="E171" s="114">
        <v>177983.61</v>
      </c>
      <c r="F171" s="114">
        <v>344.63</v>
      </c>
      <c r="G171" s="114">
        <v>344.63</v>
      </c>
      <c r="H171" s="114"/>
      <c r="I171" s="115"/>
    </row>
    <row r="172" spans="1:9" ht="21" thickBot="1">
      <c r="A172" s="447" t="s">
        <v>171</v>
      </c>
      <c r="B172" s="448"/>
      <c r="C172" s="448"/>
      <c r="D172" s="448"/>
      <c r="E172" s="448"/>
      <c r="F172" s="448"/>
      <c r="G172" s="448"/>
      <c r="H172" s="448"/>
      <c r="I172" s="449"/>
    </row>
    <row r="173" spans="1:9" ht="15.75">
      <c r="A173" s="466" t="s">
        <v>53</v>
      </c>
      <c r="B173" s="469" t="s">
        <v>0</v>
      </c>
      <c r="C173" s="469" t="s">
        <v>105</v>
      </c>
      <c r="D173" s="469" t="s">
        <v>106</v>
      </c>
      <c r="E173" s="469"/>
      <c r="F173" s="469" t="s">
        <v>107</v>
      </c>
      <c r="G173" s="469"/>
      <c r="H173" s="469" t="s">
        <v>108</v>
      </c>
      <c r="I173" s="478"/>
    </row>
    <row r="174" spans="1:9" ht="15.75">
      <c r="A174" s="466"/>
      <c r="B174" s="469"/>
      <c r="C174" s="469"/>
      <c r="D174" s="473">
        <v>2015</v>
      </c>
      <c r="E174" s="474"/>
      <c r="F174" s="473">
        <v>2016</v>
      </c>
      <c r="G174" s="474"/>
      <c r="H174" s="473">
        <v>2017</v>
      </c>
      <c r="I174" s="475"/>
    </row>
    <row r="175" spans="1:9" ht="15.75">
      <c r="A175" s="476"/>
      <c r="B175" s="477"/>
      <c r="C175" s="477"/>
      <c r="D175" s="28" t="s">
        <v>180</v>
      </c>
      <c r="E175" s="28" t="s">
        <v>181</v>
      </c>
      <c r="F175" s="28" t="s">
        <v>180</v>
      </c>
      <c r="G175" s="28" t="s">
        <v>181</v>
      </c>
      <c r="H175" s="28" t="s">
        <v>180</v>
      </c>
      <c r="I175" s="29" t="s">
        <v>181</v>
      </c>
    </row>
    <row r="176" spans="1:9" ht="15.75">
      <c r="A176" s="30" t="s">
        <v>2</v>
      </c>
      <c r="B176" s="31" t="s">
        <v>109</v>
      </c>
      <c r="C176" s="32"/>
      <c r="D176" s="33"/>
      <c r="E176" s="33"/>
      <c r="F176" s="33"/>
      <c r="G176" s="33"/>
      <c r="H176" s="33"/>
      <c r="I176" s="34"/>
    </row>
    <row r="177" spans="1:9" ht="15.75" hidden="1">
      <c r="A177" s="35" t="s">
        <v>4</v>
      </c>
      <c r="B177" s="36" t="s">
        <v>110</v>
      </c>
      <c r="C177" s="37"/>
      <c r="D177" s="38"/>
      <c r="E177" s="38"/>
      <c r="F177" s="38"/>
      <c r="G177" s="38"/>
      <c r="H177" s="38"/>
      <c r="I177" s="39"/>
    </row>
    <row r="178" spans="1:9" ht="78.75" hidden="1">
      <c r="A178" s="35"/>
      <c r="B178" s="36" t="s">
        <v>111</v>
      </c>
      <c r="C178" s="37" t="s">
        <v>112</v>
      </c>
      <c r="D178" s="38"/>
      <c r="E178" s="38"/>
      <c r="F178" s="38"/>
      <c r="G178" s="38"/>
      <c r="H178" s="38"/>
      <c r="I178" s="39"/>
    </row>
    <row r="179" spans="1:9" ht="94.5" hidden="1">
      <c r="A179" s="35"/>
      <c r="B179" s="36" t="s">
        <v>113</v>
      </c>
      <c r="C179" s="37" t="s">
        <v>114</v>
      </c>
      <c r="D179" s="38"/>
      <c r="E179" s="38"/>
      <c r="F179" s="38"/>
      <c r="G179" s="38"/>
      <c r="H179" s="38"/>
      <c r="I179" s="39"/>
    </row>
    <row r="180" spans="1:9" ht="15.75">
      <c r="A180" s="30" t="s">
        <v>7</v>
      </c>
      <c r="B180" s="147" t="s">
        <v>172</v>
      </c>
      <c r="C180" s="145"/>
      <c r="D180" s="33"/>
      <c r="E180" s="33"/>
      <c r="F180" s="33"/>
      <c r="G180" s="33"/>
      <c r="H180" s="33"/>
      <c r="I180" s="34"/>
    </row>
    <row r="181" spans="1:9" ht="15.75">
      <c r="A181" s="123"/>
      <c r="B181" s="132" t="s">
        <v>116</v>
      </c>
      <c r="C181" s="174"/>
      <c r="D181" s="107"/>
      <c r="E181" s="107"/>
      <c r="F181" s="107"/>
      <c r="G181" s="107"/>
      <c r="H181" s="107"/>
      <c r="I181" s="108"/>
    </row>
    <row r="182" spans="1:9" ht="15.75">
      <c r="A182" s="123"/>
      <c r="B182" s="132" t="s">
        <v>117</v>
      </c>
      <c r="C182" s="174" t="s">
        <v>112</v>
      </c>
      <c r="D182" s="107">
        <v>266326.28</v>
      </c>
      <c r="E182" s="107">
        <v>266326.28</v>
      </c>
      <c r="F182" s="107">
        <v>542261.07</v>
      </c>
      <c r="G182" s="107">
        <v>542261.07</v>
      </c>
      <c r="H182" s="107">
        <v>1300713.1548149416</v>
      </c>
      <c r="I182" s="108">
        <v>1300713.1548149416</v>
      </c>
    </row>
    <row r="183" spans="1:9" ht="15.75">
      <c r="A183" s="123"/>
      <c r="B183" s="132" t="s">
        <v>118</v>
      </c>
      <c r="C183" s="174" t="s">
        <v>114</v>
      </c>
      <c r="D183" s="107">
        <v>42.5</v>
      </c>
      <c r="E183" s="107">
        <v>42.5</v>
      </c>
      <c r="F183" s="107">
        <v>45.51</v>
      </c>
      <c r="G183" s="107">
        <v>45.51</v>
      </c>
      <c r="H183" s="107">
        <v>146.71015785434255</v>
      </c>
      <c r="I183" s="108">
        <v>146.71015785434255</v>
      </c>
    </row>
    <row r="184" spans="1:9" ht="15.75">
      <c r="A184" s="125"/>
      <c r="B184" s="133" t="s">
        <v>119</v>
      </c>
      <c r="C184" s="175" t="s">
        <v>114</v>
      </c>
      <c r="D184" s="114">
        <v>909.94</v>
      </c>
      <c r="E184" s="114">
        <v>909.94</v>
      </c>
      <c r="F184" s="114">
        <v>786.74</v>
      </c>
      <c r="G184" s="114">
        <v>786.74</v>
      </c>
      <c r="H184" s="114">
        <v>1624.713572585254</v>
      </c>
      <c r="I184" s="108">
        <v>1624.713572585254</v>
      </c>
    </row>
    <row r="185" spans="1:9" ht="15.75">
      <c r="A185" s="30"/>
      <c r="B185" s="147" t="s">
        <v>173</v>
      </c>
      <c r="C185" s="145"/>
      <c r="D185" s="109"/>
      <c r="E185" s="109"/>
      <c r="F185" s="109"/>
      <c r="G185" s="109"/>
      <c r="H185" s="109"/>
      <c r="I185" s="110"/>
    </row>
    <row r="186" spans="1:9" ht="15.75">
      <c r="A186" s="123"/>
      <c r="B186" s="132" t="s">
        <v>116</v>
      </c>
      <c r="C186" s="174"/>
      <c r="D186" s="107"/>
      <c r="E186" s="107"/>
      <c r="F186" s="107"/>
      <c r="G186" s="107"/>
      <c r="H186" s="107"/>
      <c r="I186" s="108"/>
    </row>
    <row r="187" spans="1:9" ht="15.75">
      <c r="A187" s="123"/>
      <c r="B187" s="132" t="s">
        <v>117</v>
      </c>
      <c r="C187" s="174" t="s">
        <v>112</v>
      </c>
      <c r="D187" s="107">
        <v>266326.28</v>
      </c>
      <c r="E187" s="107">
        <v>999385.86</v>
      </c>
      <c r="F187" s="107">
        <v>1744663.38</v>
      </c>
      <c r="G187" s="107">
        <v>1744663.38</v>
      </c>
      <c r="H187" s="107"/>
      <c r="I187" s="108"/>
    </row>
    <row r="188" spans="1:9" ht="15.75">
      <c r="A188" s="123"/>
      <c r="B188" s="132" t="s">
        <v>118</v>
      </c>
      <c r="C188" s="174" t="s">
        <v>114</v>
      </c>
      <c r="D188" s="107">
        <v>42.5</v>
      </c>
      <c r="E188" s="107">
        <v>41.26</v>
      </c>
      <c r="F188" s="107">
        <v>45.51</v>
      </c>
      <c r="G188" s="107">
        <v>45.51</v>
      </c>
      <c r="H188" s="107"/>
      <c r="I188" s="108"/>
    </row>
    <row r="189" spans="1:9" ht="15.75">
      <c r="A189" s="125"/>
      <c r="B189" s="133" t="s">
        <v>119</v>
      </c>
      <c r="C189" s="175" t="s">
        <v>114</v>
      </c>
      <c r="D189" s="114">
        <v>914.57</v>
      </c>
      <c r="E189" s="114">
        <v>2421.26</v>
      </c>
      <c r="F189" s="114">
        <v>2382.93</v>
      </c>
      <c r="G189" s="114">
        <v>2382.93</v>
      </c>
      <c r="H189" s="114"/>
      <c r="I189" s="115"/>
    </row>
    <row r="190" spans="1:9" ht="15.75">
      <c r="A190" s="30"/>
      <c r="B190" s="147" t="s">
        <v>174</v>
      </c>
      <c r="C190" s="145"/>
      <c r="D190" s="109"/>
      <c r="E190" s="109"/>
      <c r="F190" s="109"/>
      <c r="G190" s="109"/>
      <c r="H190" s="109"/>
      <c r="I190" s="110"/>
    </row>
    <row r="191" spans="1:9" ht="15.75">
      <c r="A191" s="123"/>
      <c r="B191" s="132" t="s">
        <v>116</v>
      </c>
      <c r="C191" s="174"/>
      <c r="D191" s="107"/>
      <c r="E191" s="107"/>
      <c r="F191" s="107"/>
      <c r="G191" s="107"/>
      <c r="H191" s="107"/>
      <c r="I191" s="108"/>
    </row>
    <row r="192" spans="1:9" ht="15.75">
      <c r="A192" s="123"/>
      <c r="B192" s="132" t="s">
        <v>117</v>
      </c>
      <c r="C192" s="174" t="s">
        <v>112</v>
      </c>
      <c r="D192" s="107"/>
      <c r="E192" s="107"/>
      <c r="F192" s="107">
        <v>542261.07</v>
      </c>
      <c r="G192" s="107">
        <v>542261.07</v>
      </c>
      <c r="H192" s="107">
        <v>616589.3615503852</v>
      </c>
      <c r="I192" s="108">
        <v>616589.3615503852</v>
      </c>
    </row>
    <row r="193" spans="1:9" ht="15.75">
      <c r="A193" s="123"/>
      <c r="B193" s="132" t="s">
        <v>118</v>
      </c>
      <c r="C193" s="174" t="s">
        <v>114</v>
      </c>
      <c r="D193" s="107"/>
      <c r="E193" s="107"/>
      <c r="F193" s="107">
        <v>45.51</v>
      </c>
      <c r="G193" s="107">
        <v>45.51</v>
      </c>
      <c r="H193" s="107">
        <v>146.71023145032544</v>
      </c>
      <c r="I193" s="108">
        <v>146.71023145032544</v>
      </c>
    </row>
    <row r="194" spans="1:9" ht="16.5" thickBot="1">
      <c r="A194" s="125"/>
      <c r="B194" s="133" t="s">
        <v>119</v>
      </c>
      <c r="C194" s="175" t="s">
        <v>114</v>
      </c>
      <c r="D194" s="114"/>
      <c r="E194" s="114"/>
      <c r="F194" s="114">
        <v>1230.69</v>
      </c>
      <c r="G194" s="114">
        <v>1230.69</v>
      </c>
      <c r="H194" s="114">
        <v>1218.7244711099331</v>
      </c>
      <c r="I194" s="108">
        <v>1218.7244711099331</v>
      </c>
    </row>
    <row r="195" spans="1:9" ht="21" thickBot="1">
      <c r="A195" s="447" t="s">
        <v>176</v>
      </c>
      <c r="B195" s="448"/>
      <c r="C195" s="448"/>
      <c r="D195" s="448"/>
      <c r="E195" s="448"/>
      <c r="F195" s="448"/>
      <c r="G195" s="448"/>
      <c r="H195" s="448"/>
      <c r="I195" s="449"/>
    </row>
    <row r="196" spans="1:9" ht="15.75">
      <c r="A196" s="466" t="s">
        <v>53</v>
      </c>
      <c r="B196" s="469" t="s">
        <v>0</v>
      </c>
      <c r="C196" s="469" t="s">
        <v>105</v>
      </c>
      <c r="D196" s="469" t="s">
        <v>106</v>
      </c>
      <c r="E196" s="469"/>
      <c r="F196" s="469" t="s">
        <v>107</v>
      </c>
      <c r="G196" s="469"/>
      <c r="H196" s="469" t="s">
        <v>108</v>
      </c>
      <c r="I196" s="478"/>
    </row>
    <row r="197" spans="1:9" ht="15.75">
      <c r="A197" s="466"/>
      <c r="B197" s="469"/>
      <c r="C197" s="469"/>
      <c r="D197" s="473">
        <v>2015</v>
      </c>
      <c r="E197" s="474"/>
      <c r="F197" s="473">
        <v>2016</v>
      </c>
      <c r="G197" s="474"/>
      <c r="H197" s="473">
        <v>2017</v>
      </c>
      <c r="I197" s="475"/>
    </row>
    <row r="198" spans="1:9" ht="15.75">
      <c r="A198" s="476"/>
      <c r="B198" s="477"/>
      <c r="C198" s="477"/>
      <c r="D198" s="28" t="s">
        <v>180</v>
      </c>
      <c r="E198" s="28" t="s">
        <v>181</v>
      </c>
      <c r="F198" s="28" t="s">
        <v>180</v>
      </c>
      <c r="G198" s="28" t="s">
        <v>181</v>
      </c>
      <c r="H198" s="28" t="s">
        <v>180</v>
      </c>
      <c r="I198" s="29" t="s">
        <v>181</v>
      </c>
    </row>
    <row r="199" spans="1:9" ht="15.75">
      <c r="A199" s="30" t="s">
        <v>2</v>
      </c>
      <c r="B199" s="31" t="s">
        <v>109</v>
      </c>
      <c r="C199" s="32"/>
      <c r="D199" s="33"/>
      <c r="E199" s="33"/>
      <c r="F199" s="33"/>
      <c r="G199" s="33"/>
      <c r="H199" s="33"/>
      <c r="I199" s="34"/>
    </row>
    <row r="200" spans="1:9" ht="15.75" hidden="1">
      <c r="A200" s="35" t="s">
        <v>4</v>
      </c>
      <c r="B200" s="36" t="s">
        <v>110</v>
      </c>
      <c r="C200" s="37"/>
      <c r="D200" s="38"/>
      <c r="E200" s="38"/>
      <c r="F200" s="38"/>
      <c r="G200" s="38"/>
      <c r="H200" s="38"/>
      <c r="I200" s="39"/>
    </row>
    <row r="201" spans="1:9" ht="78.75" hidden="1">
      <c r="A201" s="35"/>
      <c r="B201" s="36" t="s">
        <v>111</v>
      </c>
      <c r="C201" s="37" t="s">
        <v>112</v>
      </c>
      <c r="D201" s="38"/>
      <c r="E201" s="38"/>
      <c r="F201" s="38"/>
      <c r="G201" s="38"/>
      <c r="H201" s="38"/>
      <c r="I201" s="39"/>
    </row>
    <row r="202" spans="1:9" ht="94.5" hidden="1">
      <c r="A202" s="35"/>
      <c r="B202" s="36" t="s">
        <v>113</v>
      </c>
      <c r="C202" s="37" t="s">
        <v>114</v>
      </c>
      <c r="D202" s="38"/>
      <c r="E202" s="38"/>
      <c r="F202" s="38"/>
      <c r="G202" s="38"/>
      <c r="H202" s="38"/>
      <c r="I202" s="39"/>
    </row>
    <row r="203" spans="1:9" ht="15.75">
      <c r="A203" s="30" t="s">
        <v>7</v>
      </c>
      <c r="B203" s="31" t="s">
        <v>115</v>
      </c>
      <c r="C203" s="32"/>
      <c r="D203" s="109"/>
      <c r="E203" s="109"/>
      <c r="F203" s="109"/>
      <c r="G203" s="109"/>
      <c r="H203" s="109"/>
      <c r="I203" s="110"/>
    </row>
    <row r="204" spans="1:9" ht="15.75">
      <c r="A204" s="30"/>
      <c r="B204" s="31" t="s">
        <v>116</v>
      </c>
      <c r="C204" s="32"/>
      <c r="D204" s="109"/>
      <c r="E204" s="109"/>
      <c r="F204" s="109"/>
      <c r="G204" s="109"/>
      <c r="H204" s="109"/>
      <c r="I204" s="110"/>
    </row>
    <row r="205" spans="1:9" ht="15.75">
      <c r="A205" s="30"/>
      <c r="B205" s="31" t="s">
        <v>117</v>
      </c>
      <c r="C205" s="32" t="s">
        <v>112</v>
      </c>
      <c r="D205" s="107">
        <v>1231460.06</v>
      </c>
      <c r="E205" s="107">
        <v>1231460.06</v>
      </c>
      <c r="F205" s="107" t="s">
        <v>175</v>
      </c>
      <c r="G205" s="107" t="s">
        <v>175</v>
      </c>
      <c r="H205" s="107">
        <v>1751.7872796675827</v>
      </c>
      <c r="I205" s="108">
        <v>1751.7872796675827</v>
      </c>
    </row>
    <row r="206" spans="1:9" ht="15.75">
      <c r="A206" s="30"/>
      <c r="B206" s="31" t="s">
        <v>118</v>
      </c>
      <c r="C206" s="32" t="s">
        <v>114</v>
      </c>
      <c r="D206" s="107">
        <v>16.82</v>
      </c>
      <c r="E206" s="107">
        <v>16.82</v>
      </c>
      <c r="F206" s="107">
        <v>67.01</v>
      </c>
      <c r="G206" s="107">
        <v>67.01</v>
      </c>
      <c r="H206" s="107">
        <v>94.48010836854802</v>
      </c>
      <c r="I206" s="108">
        <v>94.48010836854802</v>
      </c>
    </row>
    <row r="207" spans="1:9" ht="16.5" thickBot="1">
      <c r="A207" s="111"/>
      <c r="B207" s="112" t="s">
        <v>119</v>
      </c>
      <c r="C207" s="113" t="s">
        <v>114</v>
      </c>
      <c r="D207" s="114">
        <v>2569.64</v>
      </c>
      <c r="E207" s="114">
        <v>2569.64</v>
      </c>
      <c r="F207" s="114">
        <v>2890.79</v>
      </c>
      <c r="G207" s="114">
        <v>2890.79</v>
      </c>
      <c r="H207" s="114">
        <v>3084.75011205662</v>
      </c>
      <c r="I207" s="115">
        <v>3084.75011205662</v>
      </c>
    </row>
    <row r="208" spans="1:9" ht="21" thickBot="1">
      <c r="A208" s="444" t="s">
        <v>128</v>
      </c>
      <c r="B208" s="445"/>
      <c r="C208" s="445"/>
      <c r="D208" s="445"/>
      <c r="E208" s="445"/>
      <c r="F208" s="445"/>
      <c r="G208" s="445"/>
      <c r="H208" s="445"/>
      <c r="I208" s="446"/>
    </row>
    <row r="209" spans="1:9" ht="21" thickBot="1">
      <c r="A209" s="447" t="s">
        <v>125</v>
      </c>
      <c r="B209" s="448"/>
      <c r="C209" s="448"/>
      <c r="D209" s="448"/>
      <c r="E209" s="448"/>
      <c r="F209" s="448"/>
      <c r="G209" s="448"/>
      <c r="H209" s="448"/>
      <c r="I209" s="449"/>
    </row>
    <row r="210" spans="1:9" ht="15.75">
      <c r="A210" s="466" t="s">
        <v>53</v>
      </c>
      <c r="B210" s="469" t="s">
        <v>0</v>
      </c>
      <c r="C210" s="469" t="s">
        <v>105</v>
      </c>
      <c r="D210" s="469" t="s">
        <v>106</v>
      </c>
      <c r="E210" s="469"/>
      <c r="F210" s="469" t="s">
        <v>107</v>
      </c>
      <c r="G210" s="469"/>
      <c r="H210" s="469" t="s">
        <v>108</v>
      </c>
      <c r="I210" s="478"/>
    </row>
    <row r="211" spans="1:9" ht="15.75">
      <c r="A211" s="466"/>
      <c r="B211" s="469"/>
      <c r="C211" s="469"/>
      <c r="D211" s="473">
        <v>2015</v>
      </c>
      <c r="E211" s="474"/>
      <c r="F211" s="473">
        <v>2016</v>
      </c>
      <c r="G211" s="474"/>
      <c r="H211" s="473">
        <v>2017</v>
      </c>
      <c r="I211" s="475"/>
    </row>
    <row r="212" spans="1:9" ht="15.75">
      <c r="A212" s="476"/>
      <c r="B212" s="477"/>
      <c r="C212" s="477"/>
      <c r="D212" s="28" t="s">
        <v>180</v>
      </c>
      <c r="E212" s="28" t="s">
        <v>181</v>
      </c>
      <c r="F212" s="28" t="s">
        <v>180</v>
      </c>
      <c r="G212" s="28" t="s">
        <v>181</v>
      </c>
      <c r="H212" s="28" t="s">
        <v>180</v>
      </c>
      <c r="I212" s="29" t="s">
        <v>181</v>
      </c>
    </row>
    <row r="213" spans="1:9" ht="15.75">
      <c r="A213" s="30" t="s">
        <v>2</v>
      </c>
      <c r="B213" s="31" t="s">
        <v>109</v>
      </c>
      <c r="C213" s="32"/>
      <c r="D213" s="33"/>
      <c r="E213" s="33"/>
      <c r="F213" s="33"/>
      <c r="G213" s="33"/>
      <c r="H213" s="33"/>
      <c r="I213" s="34"/>
    </row>
    <row r="214" spans="1:9" ht="15.75" hidden="1">
      <c r="A214" s="35" t="s">
        <v>4</v>
      </c>
      <c r="B214" s="36" t="s">
        <v>110</v>
      </c>
      <c r="C214" s="37"/>
      <c r="D214" s="38"/>
      <c r="E214" s="38"/>
      <c r="F214" s="38"/>
      <c r="G214" s="38"/>
      <c r="H214" s="38"/>
      <c r="I214" s="39"/>
    </row>
    <row r="215" spans="1:9" ht="78.75" hidden="1">
      <c r="A215" s="35"/>
      <c r="B215" s="36" t="s">
        <v>111</v>
      </c>
      <c r="C215" s="37" t="s">
        <v>112</v>
      </c>
      <c r="D215" s="38"/>
      <c r="E215" s="38"/>
      <c r="F215" s="38"/>
      <c r="G215" s="38"/>
      <c r="H215" s="38"/>
      <c r="I215" s="39"/>
    </row>
    <row r="216" spans="1:9" ht="94.5" hidden="1">
      <c r="A216" s="35"/>
      <c r="B216" s="36" t="s">
        <v>113</v>
      </c>
      <c r="C216" s="37" t="s">
        <v>114</v>
      </c>
      <c r="D216" s="38"/>
      <c r="E216" s="38"/>
      <c r="F216" s="38"/>
      <c r="G216" s="38"/>
      <c r="H216" s="38"/>
      <c r="I216" s="39"/>
    </row>
    <row r="217" spans="1:9" ht="15.75">
      <c r="A217" s="30" t="s">
        <v>7</v>
      </c>
      <c r="B217" s="31" t="s">
        <v>115</v>
      </c>
      <c r="C217" s="32"/>
      <c r="D217" s="33"/>
      <c r="E217" s="33"/>
      <c r="F217" s="33"/>
      <c r="G217" s="33"/>
      <c r="H217" s="33"/>
      <c r="I217" s="34"/>
    </row>
    <row r="218" spans="1:9" ht="15.75">
      <c r="A218" s="30"/>
      <c r="B218" s="31" t="s">
        <v>116</v>
      </c>
      <c r="C218" s="32"/>
      <c r="D218" s="33"/>
      <c r="E218" s="33"/>
      <c r="F218" s="33"/>
      <c r="G218" s="33"/>
      <c r="H218" s="33"/>
      <c r="I218" s="34"/>
    </row>
    <row r="219" spans="1:9" ht="15.75">
      <c r="A219" s="30"/>
      <c r="B219" s="31" t="s">
        <v>117</v>
      </c>
      <c r="C219" s="32" t="s">
        <v>112</v>
      </c>
      <c r="D219" s="107">
        <v>108248.45</v>
      </c>
      <c r="E219" s="107">
        <v>108248.45</v>
      </c>
      <c r="F219" s="107">
        <v>108248.45</v>
      </c>
      <c r="G219" s="107">
        <v>107367.06</v>
      </c>
      <c r="H219" s="107">
        <v>194509.25</v>
      </c>
      <c r="I219" s="108">
        <v>194509.25</v>
      </c>
    </row>
    <row r="220" spans="1:9" ht="15.75">
      <c r="A220" s="30"/>
      <c r="B220" s="31" t="s">
        <v>118</v>
      </c>
      <c r="C220" s="32" t="s">
        <v>114</v>
      </c>
      <c r="D220" s="107">
        <v>18.31</v>
      </c>
      <c r="E220" s="107">
        <v>18.31</v>
      </c>
      <c r="F220" s="107">
        <v>19</v>
      </c>
      <c r="G220" s="107">
        <v>20.1</v>
      </c>
      <c r="H220" s="107">
        <v>20</v>
      </c>
      <c r="I220" s="108">
        <v>20</v>
      </c>
    </row>
    <row r="221" spans="1:9" ht="16.5" thickBot="1">
      <c r="A221" s="111"/>
      <c r="B221" s="112" t="s">
        <v>119</v>
      </c>
      <c r="C221" s="113" t="s">
        <v>114</v>
      </c>
      <c r="D221" s="114">
        <v>170.53</v>
      </c>
      <c r="E221" s="114">
        <v>170.53</v>
      </c>
      <c r="F221" s="114">
        <v>171</v>
      </c>
      <c r="G221" s="114">
        <v>171.11</v>
      </c>
      <c r="H221" s="114">
        <v>276.9</v>
      </c>
      <c r="I221" s="115">
        <v>276.9</v>
      </c>
    </row>
    <row r="222" spans="1:9" ht="21" thickBot="1">
      <c r="A222" s="447" t="s">
        <v>126</v>
      </c>
      <c r="B222" s="448"/>
      <c r="C222" s="448"/>
      <c r="D222" s="448"/>
      <c r="E222" s="448"/>
      <c r="F222" s="448"/>
      <c r="G222" s="448"/>
      <c r="H222" s="448"/>
      <c r="I222" s="449"/>
    </row>
    <row r="223" spans="1:9" ht="15.75">
      <c r="A223" s="466" t="s">
        <v>53</v>
      </c>
      <c r="B223" s="469" t="s">
        <v>0</v>
      </c>
      <c r="C223" s="469" t="s">
        <v>105</v>
      </c>
      <c r="D223" s="469" t="s">
        <v>106</v>
      </c>
      <c r="E223" s="469"/>
      <c r="F223" s="469" t="s">
        <v>107</v>
      </c>
      <c r="G223" s="469"/>
      <c r="H223" s="469" t="s">
        <v>108</v>
      </c>
      <c r="I223" s="478"/>
    </row>
    <row r="224" spans="1:9" ht="15.75">
      <c r="A224" s="466"/>
      <c r="B224" s="469"/>
      <c r="C224" s="469"/>
      <c r="D224" s="473">
        <v>2015</v>
      </c>
      <c r="E224" s="474"/>
      <c r="F224" s="473">
        <v>2016</v>
      </c>
      <c r="G224" s="474"/>
      <c r="H224" s="473">
        <v>2017</v>
      </c>
      <c r="I224" s="475"/>
    </row>
    <row r="225" spans="1:9" ht="15.75">
      <c r="A225" s="476"/>
      <c r="B225" s="477"/>
      <c r="C225" s="477"/>
      <c r="D225" s="28" t="s">
        <v>180</v>
      </c>
      <c r="E225" s="28" t="s">
        <v>181</v>
      </c>
      <c r="F225" s="28" t="s">
        <v>180</v>
      </c>
      <c r="G225" s="28" t="s">
        <v>181</v>
      </c>
      <c r="H225" s="28" t="s">
        <v>180</v>
      </c>
      <c r="I225" s="29" t="s">
        <v>181</v>
      </c>
    </row>
    <row r="226" spans="1:9" ht="15.75">
      <c r="A226" s="30" t="s">
        <v>2</v>
      </c>
      <c r="B226" s="31" t="s">
        <v>109</v>
      </c>
      <c r="C226" s="32"/>
      <c r="D226" s="33"/>
      <c r="E226" s="33"/>
      <c r="F226" s="33"/>
      <c r="G226" s="33"/>
      <c r="H226" s="33"/>
      <c r="I226" s="34"/>
    </row>
    <row r="227" spans="1:9" ht="15.75" hidden="1">
      <c r="A227" s="35" t="s">
        <v>4</v>
      </c>
      <c r="B227" s="36" t="s">
        <v>110</v>
      </c>
      <c r="C227" s="37"/>
      <c r="D227" s="38"/>
      <c r="E227" s="38"/>
      <c r="F227" s="38"/>
      <c r="G227" s="38"/>
      <c r="H227" s="38"/>
      <c r="I227" s="39"/>
    </row>
    <row r="228" spans="1:9" ht="78.75" hidden="1">
      <c r="A228" s="35"/>
      <c r="B228" s="36" t="s">
        <v>111</v>
      </c>
      <c r="C228" s="37" t="s">
        <v>112</v>
      </c>
      <c r="D228" s="38"/>
      <c r="E228" s="38"/>
      <c r="F228" s="38"/>
      <c r="G228" s="38"/>
      <c r="H228" s="38"/>
      <c r="I228" s="39"/>
    </row>
    <row r="229" spans="1:9" ht="94.5" hidden="1">
      <c r="A229" s="35"/>
      <c r="B229" s="36" t="s">
        <v>113</v>
      </c>
      <c r="C229" s="37" t="s">
        <v>114</v>
      </c>
      <c r="D229" s="38"/>
      <c r="E229" s="38"/>
      <c r="F229" s="38"/>
      <c r="G229" s="38"/>
      <c r="H229" s="38"/>
      <c r="I229" s="39"/>
    </row>
    <row r="230" spans="1:9" ht="15.75">
      <c r="A230" s="30" t="s">
        <v>7</v>
      </c>
      <c r="B230" s="31" t="s">
        <v>115</v>
      </c>
      <c r="C230" s="32"/>
      <c r="D230" s="33"/>
      <c r="E230" s="33"/>
      <c r="F230" s="33"/>
      <c r="G230" s="33"/>
      <c r="H230" s="33"/>
      <c r="I230" s="34"/>
    </row>
    <row r="231" spans="1:9" ht="15.75">
      <c r="A231" s="30"/>
      <c r="B231" s="31" t="s">
        <v>116</v>
      </c>
      <c r="C231" s="32"/>
      <c r="D231" s="33"/>
      <c r="E231" s="33"/>
      <c r="F231" s="33"/>
      <c r="G231" s="33"/>
      <c r="H231" s="33"/>
      <c r="I231" s="34"/>
    </row>
    <row r="232" spans="1:9" ht="15.75">
      <c r="A232" s="30"/>
      <c r="B232" s="31" t="s">
        <v>117</v>
      </c>
      <c r="C232" s="32" t="s">
        <v>112</v>
      </c>
      <c r="D232" s="107">
        <v>379420</v>
      </c>
      <c r="E232" s="107">
        <v>379420</v>
      </c>
      <c r="F232" s="107">
        <v>399440</v>
      </c>
      <c r="G232" s="107">
        <v>399440</v>
      </c>
      <c r="H232" s="107">
        <v>593277.07</v>
      </c>
      <c r="I232" s="108">
        <v>593277.07</v>
      </c>
    </row>
    <row r="233" spans="1:9" ht="15.75">
      <c r="A233" s="30"/>
      <c r="B233" s="31" t="s">
        <v>118</v>
      </c>
      <c r="C233" s="32" t="s">
        <v>114</v>
      </c>
      <c r="D233" s="107">
        <v>10</v>
      </c>
      <c r="E233" s="107">
        <v>10</v>
      </c>
      <c r="F233" s="107">
        <v>10</v>
      </c>
      <c r="G233" s="107">
        <v>10</v>
      </c>
      <c r="H233" s="107">
        <v>16.46</v>
      </c>
      <c r="I233" s="108">
        <v>16.46</v>
      </c>
    </row>
    <row r="234" spans="1:9" ht="16.5" thickBot="1">
      <c r="A234" s="111"/>
      <c r="B234" s="112" t="s">
        <v>119</v>
      </c>
      <c r="C234" s="113" t="s">
        <v>114</v>
      </c>
      <c r="D234" s="114">
        <v>1040</v>
      </c>
      <c r="E234" s="114">
        <v>1040</v>
      </c>
      <c r="F234" s="114">
        <v>1170</v>
      </c>
      <c r="G234" s="114">
        <v>1170</v>
      </c>
      <c r="H234" s="114">
        <v>1767.86</v>
      </c>
      <c r="I234" s="115">
        <v>1767.86</v>
      </c>
    </row>
    <row r="235" spans="1:9" ht="21" thickBot="1">
      <c r="A235" s="447" t="s">
        <v>127</v>
      </c>
      <c r="B235" s="448"/>
      <c r="C235" s="448"/>
      <c r="D235" s="448"/>
      <c r="E235" s="448"/>
      <c r="F235" s="448"/>
      <c r="G235" s="448"/>
      <c r="H235" s="448"/>
      <c r="I235" s="449"/>
    </row>
    <row r="236" spans="1:9" ht="15.75">
      <c r="A236" s="466" t="s">
        <v>53</v>
      </c>
      <c r="B236" s="469" t="s">
        <v>0</v>
      </c>
      <c r="C236" s="469" t="s">
        <v>105</v>
      </c>
      <c r="D236" s="469" t="s">
        <v>106</v>
      </c>
      <c r="E236" s="469"/>
      <c r="F236" s="469" t="s">
        <v>107</v>
      </c>
      <c r="G236" s="469"/>
      <c r="H236" s="469" t="s">
        <v>108</v>
      </c>
      <c r="I236" s="478"/>
    </row>
    <row r="237" spans="1:9" ht="15.75">
      <c r="A237" s="466"/>
      <c r="B237" s="469"/>
      <c r="C237" s="469"/>
      <c r="D237" s="473">
        <v>2015</v>
      </c>
      <c r="E237" s="474"/>
      <c r="F237" s="473">
        <v>2016</v>
      </c>
      <c r="G237" s="474"/>
      <c r="H237" s="473">
        <v>2017</v>
      </c>
      <c r="I237" s="475"/>
    </row>
    <row r="238" spans="1:9" ht="15.75">
      <c r="A238" s="476"/>
      <c r="B238" s="477"/>
      <c r="C238" s="477"/>
      <c r="D238" s="28" t="s">
        <v>180</v>
      </c>
      <c r="E238" s="28" t="s">
        <v>181</v>
      </c>
      <c r="F238" s="28" t="s">
        <v>180</v>
      </c>
      <c r="G238" s="28" t="s">
        <v>181</v>
      </c>
      <c r="H238" s="28" t="s">
        <v>180</v>
      </c>
      <c r="I238" s="29" t="s">
        <v>181</v>
      </c>
    </row>
    <row r="239" spans="1:9" ht="15.75">
      <c r="A239" s="30" t="s">
        <v>2</v>
      </c>
      <c r="B239" s="31" t="s">
        <v>109</v>
      </c>
      <c r="C239" s="32"/>
      <c r="D239" s="33"/>
      <c r="E239" s="33"/>
      <c r="F239" s="33"/>
      <c r="G239" s="33"/>
      <c r="H239" s="33"/>
      <c r="I239" s="34"/>
    </row>
    <row r="240" spans="1:9" ht="15.75" hidden="1">
      <c r="A240" s="35" t="s">
        <v>4</v>
      </c>
      <c r="B240" s="36" t="s">
        <v>110</v>
      </c>
      <c r="C240" s="37"/>
      <c r="D240" s="38"/>
      <c r="E240" s="38"/>
      <c r="F240" s="38"/>
      <c r="G240" s="38"/>
      <c r="H240" s="38"/>
      <c r="I240" s="39"/>
    </row>
    <row r="241" spans="1:9" ht="78.75" hidden="1">
      <c r="A241" s="35"/>
      <c r="B241" s="36" t="s">
        <v>111</v>
      </c>
      <c r="C241" s="37" t="s">
        <v>112</v>
      </c>
      <c r="D241" s="38"/>
      <c r="E241" s="38"/>
      <c r="F241" s="38"/>
      <c r="G241" s="38"/>
      <c r="H241" s="38"/>
      <c r="I241" s="39"/>
    </row>
    <row r="242" spans="1:9" ht="94.5" hidden="1">
      <c r="A242" s="35"/>
      <c r="B242" s="36" t="s">
        <v>113</v>
      </c>
      <c r="C242" s="37" t="s">
        <v>114</v>
      </c>
      <c r="D242" s="38"/>
      <c r="E242" s="38"/>
      <c r="F242" s="38"/>
      <c r="G242" s="38"/>
      <c r="H242" s="38"/>
      <c r="I242" s="39"/>
    </row>
    <row r="243" spans="1:9" ht="15.75">
      <c r="A243" s="30" t="s">
        <v>7</v>
      </c>
      <c r="B243" s="31" t="s">
        <v>115</v>
      </c>
      <c r="C243" s="32"/>
      <c r="D243" s="33"/>
      <c r="E243" s="33"/>
      <c r="F243" s="33"/>
      <c r="G243" s="33"/>
      <c r="H243" s="33"/>
      <c r="I243" s="34"/>
    </row>
    <row r="244" spans="1:9" ht="15.75">
      <c r="A244" s="30"/>
      <c r="B244" s="31" t="s">
        <v>116</v>
      </c>
      <c r="C244" s="32"/>
      <c r="D244" s="33"/>
      <c r="E244" s="33"/>
      <c r="F244" s="33"/>
      <c r="G244" s="33"/>
      <c r="H244" s="33"/>
      <c r="I244" s="34"/>
    </row>
    <row r="245" spans="1:9" ht="15.75">
      <c r="A245" s="30"/>
      <c r="B245" s="31" t="s">
        <v>117</v>
      </c>
      <c r="C245" s="32" t="s">
        <v>112</v>
      </c>
      <c r="D245" s="107">
        <v>924081.5</v>
      </c>
      <c r="E245" s="107">
        <v>924081.5</v>
      </c>
      <c r="F245" s="107"/>
      <c r="G245" s="107"/>
      <c r="H245" s="107"/>
      <c r="I245" s="108"/>
    </row>
    <row r="246" spans="1:9" ht="15.75">
      <c r="A246" s="30"/>
      <c r="B246" s="31" t="s">
        <v>118</v>
      </c>
      <c r="C246" s="32" t="s">
        <v>114</v>
      </c>
      <c r="D246" s="107">
        <v>15.5</v>
      </c>
      <c r="E246" s="107">
        <v>15.5</v>
      </c>
      <c r="F246" s="107"/>
      <c r="G246" s="107"/>
      <c r="H246" s="107"/>
      <c r="I246" s="108"/>
    </row>
    <row r="247" spans="1:9" ht="16.5" thickBot="1">
      <c r="A247" s="111"/>
      <c r="B247" s="112" t="s">
        <v>119</v>
      </c>
      <c r="C247" s="113" t="s">
        <v>114</v>
      </c>
      <c r="D247" s="114">
        <v>1547.6</v>
      </c>
      <c r="E247" s="114">
        <v>1547.6</v>
      </c>
      <c r="F247" s="114"/>
      <c r="G247" s="114"/>
      <c r="H247" s="114"/>
      <c r="I247" s="115"/>
    </row>
    <row r="248" spans="1:9" ht="21" thickBot="1">
      <c r="A248" s="447" t="s">
        <v>214</v>
      </c>
      <c r="B248" s="448"/>
      <c r="C248" s="448"/>
      <c r="D248" s="448"/>
      <c r="E248" s="448"/>
      <c r="F248" s="448"/>
      <c r="G248" s="448"/>
      <c r="H248" s="448"/>
      <c r="I248" s="449"/>
    </row>
    <row r="249" spans="1:9" ht="15.75">
      <c r="A249" s="466" t="s">
        <v>53</v>
      </c>
      <c r="B249" s="469" t="s">
        <v>0</v>
      </c>
      <c r="C249" s="469" t="s">
        <v>105</v>
      </c>
      <c r="D249" s="469" t="s">
        <v>106</v>
      </c>
      <c r="E249" s="469"/>
      <c r="F249" s="469" t="s">
        <v>107</v>
      </c>
      <c r="G249" s="469"/>
      <c r="H249" s="469" t="s">
        <v>108</v>
      </c>
      <c r="I249" s="478"/>
    </row>
    <row r="250" spans="1:9" ht="15.75">
      <c r="A250" s="466"/>
      <c r="B250" s="469"/>
      <c r="C250" s="469"/>
      <c r="D250" s="473">
        <v>2015</v>
      </c>
      <c r="E250" s="474"/>
      <c r="F250" s="473">
        <v>2016</v>
      </c>
      <c r="G250" s="474"/>
      <c r="H250" s="473">
        <v>2017</v>
      </c>
      <c r="I250" s="475"/>
    </row>
    <row r="251" spans="1:9" ht="15.75">
      <c r="A251" s="476"/>
      <c r="B251" s="477"/>
      <c r="C251" s="477"/>
      <c r="D251" s="28" t="s">
        <v>180</v>
      </c>
      <c r="E251" s="28" t="s">
        <v>181</v>
      </c>
      <c r="F251" s="28" t="s">
        <v>180</v>
      </c>
      <c r="G251" s="28" t="s">
        <v>181</v>
      </c>
      <c r="H251" s="28" t="s">
        <v>180</v>
      </c>
      <c r="I251" s="29" t="s">
        <v>181</v>
      </c>
    </row>
    <row r="252" spans="1:9" ht="15.75">
      <c r="A252" s="30" t="s">
        <v>2</v>
      </c>
      <c r="B252" s="31" t="s">
        <v>109</v>
      </c>
      <c r="C252" s="32"/>
      <c r="D252" s="33"/>
      <c r="E252" s="33"/>
      <c r="F252" s="33"/>
      <c r="G252" s="33"/>
      <c r="H252" s="33"/>
      <c r="I252" s="34"/>
    </row>
    <row r="253" spans="1:9" ht="15.75" hidden="1">
      <c r="A253" s="35" t="s">
        <v>4</v>
      </c>
      <c r="B253" s="36" t="s">
        <v>110</v>
      </c>
      <c r="C253" s="37"/>
      <c r="D253" s="38"/>
      <c r="E253" s="38"/>
      <c r="F253" s="38"/>
      <c r="G253" s="38"/>
      <c r="H253" s="38"/>
      <c r="I253" s="39"/>
    </row>
    <row r="254" spans="1:9" ht="78.75" hidden="1">
      <c r="A254" s="35"/>
      <c r="B254" s="36" t="s">
        <v>111</v>
      </c>
      <c r="C254" s="37" t="s">
        <v>112</v>
      </c>
      <c r="D254" s="38"/>
      <c r="E254" s="38"/>
      <c r="F254" s="38"/>
      <c r="G254" s="38"/>
      <c r="H254" s="38"/>
      <c r="I254" s="39"/>
    </row>
    <row r="255" spans="1:9" ht="94.5" hidden="1">
      <c r="A255" s="35"/>
      <c r="B255" s="36" t="s">
        <v>113</v>
      </c>
      <c r="C255" s="37" t="s">
        <v>114</v>
      </c>
      <c r="D255" s="38"/>
      <c r="E255" s="38"/>
      <c r="F255" s="38"/>
      <c r="G255" s="38"/>
      <c r="H255" s="38"/>
      <c r="I255" s="39"/>
    </row>
    <row r="256" spans="1:9" ht="15.75">
      <c r="A256" s="30" t="s">
        <v>7</v>
      </c>
      <c r="B256" s="31" t="s">
        <v>115</v>
      </c>
      <c r="C256" s="32"/>
      <c r="D256" s="33"/>
      <c r="E256" s="33"/>
      <c r="F256" s="33"/>
      <c r="G256" s="33"/>
      <c r="H256" s="33"/>
      <c r="I256" s="34"/>
    </row>
    <row r="257" spans="1:9" ht="15.75">
      <c r="A257" s="30"/>
      <c r="B257" s="31" t="s">
        <v>116</v>
      </c>
      <c r="C257" s="32"/>
      <c r="D257" s="33"/>
      <c r="E257" s="33"/>
      <c r="F257" s="33"/>
      <c r="G257" s="33"/>
      <c r="H257" s="33"/>
      <c r="I257" s="34"/>
    </row>
    <row r="258" spans="1:9" ht="15.75">
      <c r="A258" s="30"/>
      <c r="B258" s="31" t="s">
        <v>117</v>
      </c>
      <c r="C258" s="32" t="s">
        <v>112</v>
      </c>
      <c r="D258" s="107">
        <v>1514235.28</v>
      </c>
      <c r="E258" s="107">
        <v>1514235.28</v>
      </c>
      <c r="F258" s="107">
        <v>818122.36</v>
      </c>
      <c r="G258" s="107">
        <v>818122.36</v>
      </c>
      <c r="H258" s="107">
        <v>1010537.65</v>
      </c>
      <c r="I258" s="108">
        <v>1010537.65</v>
      </c>
    </row>
    <row r="259" spans="1:9" ht="15.75">
      <c r="A259" s="30"/>
      <c r="B259" s="31" t="s">
        <v>118</v>
      </c>
      <c r="C259" s="32" t="s">
        <v>114</v>
      </c>
      <c r="D259" s="107">
        <v>20.9</v>
      </c>
      <c r="E259" s="107">
        <v>19.68</v>
      </c>
      <c r="F259" s="107">
        <v>20.58</v>
      </c>
      <c r="G259" s="107">
        <v>20.58</v>
      </c>
      <c r="H259" s="107">
        <v>20.58</v>
      </c>
      <c r="I259" s="108">
        <v>20.58</v>
      </c>
    </row>
    <row r="260" spans="1:9" ht="16.5" thickBot="1">
      <c r="A260" s="111"/>
      <c r="B260" s="112" t="s">
        <v>119</v>
      </c>
      <c r="C260" s="113" t="s">
        <v>114</v>
      </c>
      <c r="D260" s="114">
        <v>5791.43</v>
      </c>
      <c r="E260" s="114">
        <v>5790.22</v>
      </c>
      <c r="F260" s="114">
        <v>1924.03</v>
      </c>
      <c r="G260" s="114">
        <v>1923.58</v>
      </c>
      <c r="H260" s="114">
        <v>2353.922</v>
      </c>
      <c r="I260" s="115">
        <v>2353.92</v>
      </c>
    </row>
    <row r="261" spans="1:9" ht="21" thickBot="1">
      <c r="A261" s="447" t="s">
        <v>129</v>
      </c>
      <c r="B261" s="448"/>
      <c r="C261" s="448"/>
      <c r="D261" s="448"/>
      <c r="E261" s="448"/>
      <c r="F261" s="448"/>
      <c r="G261" s="448"/>
      <c r="H261" s="448"/>
      <c r="I261" s="449"/>
    </row>
    <row r="262" spans="1:9" ht="15.75">
      <c r="A262" s="466" t="s">
        <v>53</v>
      </c>
      <c r="B262" s="469" t="s">
        <v>0</v>
      </c>
      <c r="C262" s="469" t="s">
        <v>105</v>
      </c>
      <c r="D262" s="469" t="s">
        <v>106</v>
      </c>
      <c r="E262" s="469"/>
      <c r="F262" s="469" t="s">
        <v>107</v>
      </c>
      <c r="G262" s="469"/>
      <c r="H262" s="469" t="s">
        <v>108</v>
      </c>
      <c r="I262" s="478"/>
    </row>
    <row r="263" spans="1:9" ht="15.75">
      <c r="A263" s="466"/>
      <c r="B263" s="469"/>
      <c r="C263" s="469"/>
      <c r="D263" s="473">
        <v>2015</v>
      </c>
      <c r="E263" s="474"/>
      <c r="F263" s="473">
        <v>2016</v>
      </c>
      <c r="G263" s="474"/>
      <c r="H263" s="473">
        <v>2017</v>
      </c>
      <c r="I263" s="475"/>
    </row>
    <row r="264" spans="1:9" ht="15.75">
      <c r="A264" s="476"/>
      <c r="B264" s="477"/>
      <c r="C264" s="477"/>
      <c r="D264" s="28" t="s">
        <v>180</v>
      </c>
      <c r="E264" s="28" t="s">
        <v>181</v>
      </c>
      <c r="F264" s="28" t="s">
        <v>180</v>
      </c>
      <c r="G264" s="28" t="s">
        <v>181</v>
      </c>
      <c r="H264" s="28" t="s">
        <v>180</v>
      </c>
      <c r="I264" s="29" t="s">
        <v>181</v>
      </c>
    </row>
    <row r="265" spans="1:9" ht="15.75">
      <c r="A265" s="30" t="s">
        <v>2</v>
      </c>
      <c r="B265" s="31" t="s">
        <v>109</v>
      </c>
      <c r="C265" s="32"/>
      <c r="D265" s="33"/>
      <c r="E265" s="33"/>
      <c r="F265" s="33"/>
      <c r="G265" s="33"/>
      <c r="H265" s="33"/>
      <c r="I265" s="34"/>
    </row>
    <row r="266" spans="1:9" ht="15.75" hidden="1">
      <c r="A266" s="35" t="s">
        <v>4</v>
      </c>
      <c r="B266" s="36" t="s">
        <v>110</v>
      </c>
      <c r="C266" s="37"/>
      <c r="D266" s="38"/>
      <c r="E266" s="38"/>
      <c r="F266" s="38"/>
      <c r="G266" s="38"/>
      <c r="H266" s="38"/>
      <c r="I266" s="39"/>
    </row>
    <row r="267" spans="1:9" ht="78.75" hidden="1">
      <c r="A267" s="35"/>
      <c r="B267" s="36" t="s">
        <v>111</v>
      </c>
      <c r="C267" s="37" t="s">
        <v>112</v>
      </c>
      <c r="D267" s="38"/>
      <c r="E267" s="38"/>
      <c r="F267" s="38"/>
      <c r="G267" s="38"/>
      <c r="H267" s="38"/>
      <c r="I267" s="39"/>
    </row>
    <row r="268" spans="1:9" ht="94.5" hidden="1">
      <c r="A268" s="35"/>
      <c r="B268" s="36" t="s">
        <v>113</v>
      </c>
      <c r="C268" s="37" t="s">
        <v>114</v>
      </c>
      <c r="D268" s="38"/>
      <c r="E268" s="38"/>
      <c r="F268" s="38"/>
      <c r="G268" s="38"/>
      <c r="H268" s="38"/>
      <c r="I268" s="39"/>
    </row>
    <row r="269" spans="1:9" ht="15.75">
      <c r="A269" s="30" t="s">
        <v>7</v>
      </c>
      <c r="B269" s="31" t="s">
        <v>115</v>
      </c>
      <c r="C269" s="32"/>
      <c r="D269" s="33"/>
      <c r="E269" s="33"/>
      <c r="F269" s="33"/>
      <c r="G269" s="33"/>
      <c r="H269" s="33"/>
      <c r="I269" s="34"/>
    </row>
    <row r="270" spans="1:9" ht="15.75">
      <c r="A270" s="30"/>
      <c r="B270" s="31" t="s">
        <v>116</v>
      </c>
      <c r="C270" s="32"/>
      <c r="D270" s="33"/>
      <c r="E270" s="33"/>
      <c r="F270" s="33"/>
      <c r="G270" s="33"/>
      <c r="H270" s="33"/>
      <c r="I270" s="34"/>
    </row>
    <row r="271" spans="1:9" ht="15.75">
      <c r="A271" s="30"/>
      <c r="B271" s="31" t="s">
        <v>117</v>
      </c>
      <c r="C271" s="32" t="s">
        <v>112</v>
      </c>
      <c r="D271" s="107">
        <v>97589.2</v>
      </c>
      <c r="E271" s="107">
        <v>97589.2</v>
      </c>
      <c r="F271" s="107">
        <v>147748</v>
      </c>
      <c r="G271" s="107">
        <v>147748</v>
      </c>
      <c r="H271" s="107">
        <v>358313.13</v>
      </c>
      <c r="I271" s="108">
        <v>358313.13</v>
      </c>
    </row>
    <row r="272" spans="1:9" ht="15.75">
      <c r="A272" s="30"/>
      <c r="B272" s="31" t="s">
        <v>118</v>
      </c>
      <c r="C272" s="32" t="s">
        <v>114</v>
      </c>
      <c r="D272" s="107">
        <v>20.7</v>
      </c>
      <c r="E272" s="107">
        <v>20.7</v>
      </c>
      <c r="F272" s="107">
        <v>81.31</v>
      </c>
      <c r="G272" s="107">
        <v>81.31</v>
      </c>
      <c r="H272" s="107">
        <v>207.05</v>
      </c>
      <c r="I272" s="108">
        <v>207.05</v>
      </c>
    </row>
    <row r="273" spans="1:9" ht="16.5" thickBot="1">
      <c r="A273" s="111"/>
      <c r="B273" s="112" t="s">
        <v>119</v>
      </c>
      <c r="C273" s="113" t="s">
        <v>114</v>
      </c>
      <c r="D273" s="114">
        <v>164.1</v>
      </c>
      <c r="E273" s="114">
        <v>164.1</v>
      </c>
      <c r="F273" s="114">
        <v>298.46</v>
      </c>
      <c r="G273" s="114">
        <v>298.46</v>
      </c>
      <c r="H273" s="114">
        <v>421.38</v>
      </c>
      <c r="I273" s="115">
        <v>421.38</v>
      </c>
    </row>
    <row r="274" spans="1:9" ht="21" thickBot="1">
      <c r="A274" s="444" t="s">
        <v>131</v>
      </c>
      <c r="B274" s="445"/>
      <c r="C274" s="445"/>
      <c r="D274" s="445"/>
      <c r="E274" s="445"/>
      <c r="F274" s="445"/>
      <c r="G274" s="445"/>
      <c r="H274" s="445"/>
      <c r="I274" s="446"/>
    </row>
    <row r="275" spans="1:9" ht="21" thickBot="1">
      <c r="A275" s="447" t="s">
        <v>130</v>
      </c>
      <c r="B275" s="448"/>
      <c r="C275" s="448"/>
      <c r="D275" s="448"/>
      <c r="E275" s="448"/>
      <c r="F275" s="448"/>
      <c r="G275" s="448"/>
      <c r="H275" s="448"/>
      <c r="I275" s="449"/>
    </row>
    <row r="276" spans="1:9" ht="15.75">
      <c r="A276" s="466" t="s">
        <v>53</v>
      </c>
      <c r="B276" s="469" t="s">
        <v>0</v>
      </c>
      <c r="C276" s="469" t="s">
        <v>105</v>
      </c>
      <c r="D276" s="469" t="s">
        <v>106</v>
      </c>
      <c r="E276" s="469"/>
      <c r="F276" s="469" t="s">
        <v>107</v>
      </c>
      <c r="G276" s="469"/>
      <c r="H276" s="469" t="s">
        <v>108</v>
      </c>
      <c r="I276" s="478"/>
    </row>
    <row r="277" spans="1:9" ht="15.75">
      <c r="A277" s="466"/>
      <c r="B277" s="469"/>
      <c r="C277" s="469"/>
      <c r="D277" s="473">
        <v>2015</v>
      </c>
      <c r="E277" s="474"/>
      <c r="F277" s="473">
        <v>2016</v>
      </c>
      <c r="G277" s="474"/>
      <c r="H277" s="473">
        <v>2017</v>
      </c>
      <c r="I277" s="475"/>
    </row>
    <row r="278" spans="1:9" ht="15.75">
      <c r="A278" s="476"/>
      <c r="B278" s="477"/>
      <c r="C278" s="477"/>
      <c r="D278" s="28" t="s">
        <v>180</v>
      </c>
      <c r="E278" s="28" t="s">
        <v>181</v>
      </c>
      <c r="F278" s="28" t="s">
        <v>180</v>
      </c>
      <c r="G278" s="28" t="s">
        <v>181</v>
      </c>
      <c r="H278" s="28" t="s">
        <v>180</v>
      </c>
      <c r="I278" s="29" t="s">
        <v>181</v>
      </c>
    </row>
    <row r="279" spans="1:9" ht="15.75">
      <c r="A279" s="30" t="s">
        <v>2</v>
      </c>
      <c r="B279" s="31" t="s">
        <v>109</v>
      </c>
      <c r="C279" s="32"/>
      <c r="D279" s="33"/>
      <c r="E279" s="33"/>
      <c r="F279" s="33"/>
      <c r="G279" s="33"/>
      <c r="H279" s="33"/>
      <c r="I279" s="34"/>
    </row>
    <row r="280" spans="1:9" ht="15.75" hidden="1">
      <c r="A280" s="35" t="s">
        <v>4</v>
      </c>
      <c r="B280" s="36" t="s">
        <v>110</v>
      </c>
      <c r="C280" s="37"/>
      <c r="D280" s="38"/>
      <c r="E280" s="38"/>
      <c r="F280" s="38"/>
      <c r="G280" s="38"/>
      <c r="H280" s="38"/>
      <c r="I280" s="39"/>
    </row>
    <row r="281" spans="1:9" ht="78.75" hidden="1">
      <c r="A281" s="35"/>
      <c r="B281" s="36" t="s">
        <v>111</v>
      </c>
      <c r="C281" s="37" t="s">
        <v>112</v>
      </c>
      <c r="D281" s="38"/>
      <c r="E281" s="38"/>
      <c r="F281" s="38"/>
      <c r="G281" s="38"/>
      <c r="H281" s="38"/>
      <c r="I281" s="39"/>
    </row>
    <row r="282" spans="1:9" ht="94.5" hidden="1">
      <c r="A282" s="35"/>
      <c r="B282" s="36" t="s">
        <v>113</v>
      </c>
      <c r="C282" s="37" t="s">
        <v>114</v>
      </c>
      <c r="D282" s="38"/>
      <c r="E282" s="38"/>
      <c r="F282" s="38"/>
      <c r="G282" s="38"/>
      <c r="H282" s="38"/>
      <c r="I282" s="39"/>
    </row>
    <row r="283" spans="1:9" ht="15.75">
      <c r="A283" s="30" t="s">
        <v>7</v>
      </c>
      <c r="B283" s="31" t="s">
        <v>115</v>
      </c>
      <c r="C283" s="32"/>
      <c r="D283" s="33"/>
      <c r="E283" s="33"/>
      <c r="F283" s="33"/>
      <c r="G283" s="33"/>
      <c r="H283" s="33"/>
      <c r="I283" s="34"/>
    </row>
    <row r="284" spans="1:9" ht="15.75">
      <c r="A284" s="30"/>
      <c r="B284" s="31" t="s">
        <v>116</v>
      </c>
      <c r="C284" s="32"/>
      <c r="D284" s="33"/>
      <c r="E284" s="33"/>
      <c r="F284" s="33"/>
      <c r="G284" s="33"/>
      <c r="H284" s="33"/>
      <c r="I284" s="34"/>
    </row>
    <row r="285" spans="1:9" ht="15.75">
      <c r="A285" s="30"/>
      <c r="B285" s="31" t="s">
        <v>117</v>
      </c>
      <c r="C285" s="32" t="s">
        <v>112</v>
      </c>
      <c r="D285" s="107">
        <v>146190.1024338575</v>
      </c>
      <c r="E285" s="107">
        <v>146190.1024338575</v>
      </c>
      <c r="F285" s="107">
        <v>152378.04</v>
      </c>
      <c r="G285" s="107">
        <v>152378.04</v>
      </c>
      <c r="H285" s="107">
        <v>170128.39780947677</v>
      </c>
      <c r="I285" s="108">
        <v>170128.39780947677</v>
      </c>
    </row>
    <row r="286" spans="1:9" ht="15.75">
      <c r="A286" s="30"/>
      <c r="B286" s="31" t="s">
        <v>118</v>
      </c>
      <c r="C286" s="32" t="s">
        <v>114</v>
      </c>
      <c r="D286" s="107">
        <v>49.61518310263709</v>
      </c>
      <c r="E286" s="107">
        <v>49.61518310263709</v>
      </c>
      <c r="F286" s="107">
        <v>51.94</v>
      </c>
      <c r="G286" s="107">
        <v>51.94</v>
      </c>
      <c r="H286" s="107">
        <v>57.293537574798314</v>
      </c>
      <c r="I286" s="108">
        <v>57.293537574798314</v>
      </c>
    </row>
    <row r="287" spans="1:9" ht="16.5" thickBot="1">
      <c r="A287" s="111"/>
      <c r="B287" s="112" t="s">
        <v>119</v>
      </c>
      <c r="C287" s="113" t="s">
        <v>114</v>
      </c>
      <c r="D287" s="114">
        <v>566.3304547743205</v>
      </c>
      <c r="E287" s="114">
        <v>566.3304547743205</v>
      </c>
      <c r="F287" s="114">
        <v>573.17</v>
      </c>
      <c r="G287" s="114">
        <v>573.17</v>
      </c>
      <c r="H287" s="114">
        <v>617.0809008709575</v>
      </c>
      <c r="I287" s="115">
        <v>617.080900870958</v>
      </c>
    </row>
    <row r="288" spans="1:9" ht="21" thickBot="1">
      <c r="A288" s="447" t="s">
        <v>177</v>
      </c>
      <c r="B288" s="448"/>
      <c r="C288" s="448"/>
      <c r="D288" s="448"/>
      <c r="E288" s="448"/>
      <c r="F288" s="448"/>
      <c r="G288" s="448"/>
      <c r="H288" s="448"/>
      <c r="I288" s="449"/>
    </row>
    <row r="289" spans="1:9" ht="15.75">
      <c r="A289" s="466" t="s">
        <v>53</v>
      </c>
      <c r="B289" s="469" t="s">
        <v>0</v>
      </c>
      <c r="C289" s="469" t="s">
        <v>105</v>
      </c>
      <c r="D289" s="469" t="s">
        <v>106</v>
      </c>
      <c r="E289" s="469"/>
      <c r="F289" s="469" t="s">
        <v>107</v>
      </c>
      <c r="G289" s="469"/>
      <c r="H289" s="469" t="s">
        <v>108</v>
      </c>
      <c r="I289" s="478"/>
    </row>
    <row r="290" spans="1:9" ht="15.75">
      <c r="A290" s="466"/>
      <c r="B290" s="469"/>
      <c r="C290" s="469"/>
      <c r="D290" s="473">
        <v>2015</v>
      </c>
      <c r="E290" s="474"/>
      <c r="F290" s="473">
        <v>2016</v>
      </c>
      <c r="G290" s="474"/>
      <c r="H290" s="473">
        <v>2017</v>
      </c>
      <c r="I290" s="475"/>
    </row>
    <row r="291" spans="1:9" ht="15.75">
      <c r="A291" s="476"/>
      <c r="B291" s="477"/>
      <c r="C291" s="477"/>
      <c r="D291" s="28" t="s">
        <v>180</v>
      </c>
      <c r="E291" s="28" t="s">
        <v>181</v>
      </c>
      <c r="F291" s="28" t="s">
        <v>180</v>
      </c>
      <c r="G291" s="28" t="s">
        <v>181</v>
      </c>
      <c r="H291" s="28" t="s">
        <v>180</v>
      </c>
      <c r="I291" s="29" t="s">
        <v>181</v>
      </c>
    </row>
    <row r="292" spans="1:9" ht="15.75">
      <c r="A292" s="30" t="s">
        <v>2</v>
      </c>
      <c r="B292" s="31" t="s">
        <v>109</v>
      </c>
      <c r="C292" s="32"/>
      <c r="D292" s="33"/>
      <c r="E292" s="33"/>
      <c r="F292" s="33"/>
      <c r="G292" s="33"/>
      <c r="H292" s="33"/>
      <c r="I292" s="34"/>
    </row>
    <row r="293" spans="1:9" ht="15.75" hidden="1">
      <c r="A293" s="35" t="s">
        <v>4</v>
      </c>
      <c r="B293" s="36" t="s">
        <v>110</v>
      </c>
      <c r="C293" s="37"/>
      <c r="D293" s="38"/>
      <c r="E293" s="38"/>
      <c r="F293" s="38"/>
      <c r="G293" s="38"/>
      <c r="H293" s="38"/>
      <c r="I293" s="39"/>
    </row>
    <row r="294" spans="1:9" ht="78.75" hidden="1">
      <c r="A294" s="35"/>
      <c r="B294" s="36" t="s">
        <v>111</v>
      </c>
      <c r="C294" s="37" t="s">
        <v>112</v>
      </c>
      <c r="D294" s="38"/>
      <c r="E294" s="38"/>
      <c r="F294" s="38"/>
      <c r="G294" s="38"/>
      <c r="H294" s="38"/>
      <c r="I294" s="39"/>
    </row>
    <row r="295" spans="1:9" ht="94.5" hidden="1">
      <c r="A295" s="35"/>
      <c r="B295" s="36" t="s">
        <v>113</v>
      </c>
      <c r="C295" s="37" t="s">
        <v>114</v>
      </c>
      <c r="D295" s="38"/>
      <c r="E295" s="38"/>
      <c r="F295" s="38"/>
      <c r="G295" s="38"/>
      <c r="H295" s="38"/>
      <c r="I295" s="39"/>
    </row>
    <row r="296" spans="1:9" ht="15.75">
      <c r="A296" s="30" t="s">
        <v>7</v>
      </c>
      <c r="B296" s="31" t="s">
        <v>115</v>
      </c>
      <c r="C296" s="32"/>
      <c r="D296" s="33"/>
      <c r="E296" s="33"/>
      <c r="F296" s="33"/>
      <c r="G296" s="33"/>
      <c r="H296" s="33"/>
      <c r="I296" s="34"/>
    </row>
    <row r="297" spans="1:9" ht="15.75">
      <c r="A297" s="30"/>
      <c r="B297" s="31" t="s">
        <v>116</v>
      </c>
      <c r="C297" s="32"/>
      <c r="D297" s="33"/>
      <c r="E297" s="33"/>
      <c r="F297" s="33"/>
      <c r="G297" s="33"/>
      <c r="H297" s="33"/>
      <c r="I297" s="34"/>
    </row>
    <row r="298" spans="1:9" ht="15.75">
      <c r="A298" s="30"/>
      <c r="B298" s="31" t="s">
        <v>117</v>
      </c>
      <c r="C298" s="32" t="s">
        <v>112</v>
      </c>
      <c r="D298" s="107">
        <v>1099671.6502490572</v>
      </c>
      <c r="E298" s="107">
        <v>1099671.6502490572</v>
      </c>
      <c r="F298" s="107">
        <v>1029722.16</v>
      </c>
      <c r="G298" s="107">
        <v>1082491.77</v>
      </c>
      <c r="H298" s="107">
        <v>1591161.481558386</v>
      </c>
      <c r="I298" s="108">
        <v>1591161.481558386</v>
      </c>
    </row>
    <row r="299" spans="1:9" ht="15.75">
      <c r="A299" s="30"/>
      <c r="B299" s="31" t="s">
        <v>118</v>
      </c>
      <c r="C299" s="32" t="s">
        <v>114</v>
      </c>
      <c r="D299" s="107">
        <v>42.449006948681564</v>
      </c>
      <c r="E299" s="107">
        <v>42.449006948681564</v>
      </c>
      <c r="F299" s="107">
        <v>39.89</v>
      </c>
      <c r="G299" s="107">
        <v>111.45</v>
      </c>
      <c r="H299" s="107">
        <v>44.58899205829643</v>
      </c>
      <c r="I299" s="108">
        <v>44.58899205829643</v>
      </c>
    </row>
    <row r="300" spans="1:9" ht="16.5" thickBot="1">
      <c r="A300" s="111"/>
      <c r="B300" s="112" t="s">
        <v>119</v>
      </c>
      <c r="C300" s="113" t="s">
        <v>114</v>
      </c>
      <c r="D300" s="114">
        <v>2194.4024602240706</v>
      </c>
      <c r="E300" s="114">
        <v>2194.4024602240706</v>
      </c>
      <c r="F300" s="114">
        <v>2526.04</v>
      </c>
      <c r="G300" s="114">
        <v>2383.41</v>
      </c>
      <c r="H300" s="114">
        <v>2695.4921545099633</v>
      </c>
      <c r="I300" s="115">
        <v>2695.4921545099633</v>
      </c>
    </row>
    <row r="301" spans="1:9" ht="21" thickBot="1">
      <c r="A301" s="447" t="s">
        <v>178</v>
      </c>
      <c r="B301" s="448"/>
      <c r="C301" s="448"/>
      <c r="D301" s="448"/>
      <c r="E301" s="448"/>
      <c r="F301" s="448"/>
      <c r="G301" s="448"/>
      <c r="H301" s="448"/>
      <c r="I301" s="449"/>
    </row>
    <row r="302" spans="1:9" ht="15.75">
      <c r="A302" s="466" t="s">
        <v>53</v>
      </c>
      <c r="B302" s="469" t="s">
        <v>0</v>
      </c>
      <c r="C302" s="469" t="s">
        <v>105</v>
      </c>
      <c r="D302" s="469" t="s">
        <v>106</v>
      </c>
      <c r="E302" s="469"/>
      <c r="F302" s="469" t="s">
        <v>107</v>
      </c>
      <c r="G302" s="469"/>
      <c r="H302" s="469" t="s">
        <v>108</v>
      </c>
      <c r="I302" s="478"/>
    </row>
    <row r="303" spans="1:9" ht="15.75">
      <c r="A303" s="466"/>
      <c r="B303" s="469"/>
      <c r="C303" s="469"/>
      <c r="D303" s="473">
        <v>2015</v>
      </c>
      <c r="E303" s="474"/>
      <c r="F303" s="473">
        <v>2016</v>
      </c>
      <c r="G303" s="474"/>
      <c r="H303" s="473">
        <v>2017</v>
      </c>
      <c r="I303" s="475"/>
    </row>
    <row r="304" spans="1:9" ht="15.75">
      <c r="A304" s="476"/>
      <c r="B304" s="477"/>
      <c r="C304" s="477"/>
      <c r="D304" s="28" t="s">
        <v>180</v>
      </c>
      <c r="E304" s="28" t="s">
        <v>181</v>
      </c>
      <c r="F304" s="28" t="s">
        <v>180</v>
      </c>
      <c r="G304" s="28" t="s">
        <v>181</v>
      </c>
      <c r="H304" s="28" t="s">
        <v>180</v>
      </c>
      <c r="I304" s="29" t="s">
        <v>181</v>
      </c>
    </row>
    <row r="305" spans="1:9" ht="15.75">
      <c r="A305" s="30" t="s">
        <v>2</v>
      </c>
      <c r="B305" s="31" t="s">
        <v>109</v>
      </c>
      <c r="C305" s="32"/>
      <c r="D305" s="109"/>
      <c r="E305" s="109"/>
      <c r="F305" s="109"/>
      <c r="G305" s="109"/>
      <c r="H305" s="109"/>
      <c r="I305" s="110"/>
    </row>
    <row r="306" spans="1:9" ht="15.75" hidden="1">
      <c r="A306" s="35" t="s">
        <v>4</v>
      </c>
      <c r="B306" s="36" t="s">
        <v>110</v>
      </c>
      <c r="C306" s="37"/>
      <c r="D306" s="190"/>
      <c r="E306" s="190"/>
      <c r="F306" s="190"/>
      <c r="G306" s="190"/>
      <c r="H306" s="190"/>
      <c r="I306" s="191"/>
    </row>
    <row r="307" spans="1:9" ht="78.75" hidden="1">
      <c r="A307" s="35"/>
      <c r="B307" s="36" t="s">
        <v>111</v>
      </c>
      <c r="C307" s="37" t="s">
        <v>112</v>
      </c>
      <c r="D307" s="190"/>
      <c r="E307" s="190"/>
      <c r="F307" s="190"/>
      <c r="G307" s="190"/>
      <c r="H307" s="190"/>
      <c r="I307" s="191"/>
    </row>
    <row r="308" spans="1:9" ht="94.5" hidden="1">
      <c r="A308" s="35"/>
      <c r="B308" s="36" t="s">
        <v>113</v>
      </c>
      <c r="C308" s="37" t="s">
        <v>114</v>
      </c>
      <c r="D308" s="190"/>
      <c r="E308" s="190"/>
      <c r="F308" s="190"/>
      <c r="G308" s="190"/>
      <c r="H308" s="190"/>
      <c r="I308" s="191"/>
    </row>
    <row r="309" spans="1:9" ht="15.75">
      <c r="A309" s="30" t="s">
        <v>7</v>
      </c>
      <c r="B309" s="31" t="s">
        <v>115</v>
      </c>
      <c r="C309" s="32"/>
      <c r="D309" s="109"/>
      <c r="E309" s="109"/>
      <c r="F309" s="109"/>
      <c r="G309" s="109"/>
      <c r="H309" s="109"/>
      <c r="I309" s="110"/>
    </row>
    <row r="310" spans="1:9" ht="15.75">
      <c r="A310" s="123"/>
      <c r="B310" s="132" t="s">
        <v>116</v>
      </c>
      <c r="C310" s="124"/>
      <c r="D310" s="107"/>
      <c r="E310" s="107"/>
      <c r="F310" s="107"/>
      <c r="G310" s="107"/>
      <c r="H310" s="107"/>
      <c r="I310" s="108"/>
    </row>
    <row r="311" spans="1:9" ht="15.75">
      <c r="A311" s="123"/>
      <c r="B311" s="132" t="s">
        <v>117</v>
      </c>
      <c r="C311" s="124" t="s">
        <v>112</v>
      </c>
      <c r="D311" s="107" t="s">
        <v>179</v>
      </c>
      <c r="E311" s="107" t="str">
        <f>D311</f>
        <v>-</v>
      </c>
      <c r="F311" s="107">
        <v>57780.42</v>
      </c>
      <c r="G311" s="107">
        <v>64753.49</v>
      </c>
      <c r="H311" s="107">
        <v>86608.37198657049</v>
      </c>
      <c r="I311" s="108">
        <f>H311</f>
        <v>86608.37198657049</v>
      </c>
    </row>
    <row r="312" spans="1:9" ht="15.75">
      <c r="A312" s="123"/>
      <c r="B312" s="132" t="s">
        <v>118</v>
      </c>
      <c r="C312" s="124" t="s">
        <v>114</v>
      </c>
      <c r="D312" s="107" t="s">
        <v>179</v>
      </c>
      <c r="E312" s="107" t="str">
        <f>D312</f>
        <v>-</v>
      </c>
      <c r="F312" s="107">
        <v>30</v>
      </c>
      <c r="G312" s="107">
        <v>30</v>
      </c>
      <c r="H312" s="107">
        <v>2.4270195422961987</v>
      </c>
      <c r="I312" s="108">
        <f>H312</f>
        <v>2.4270195422961987</v>
      </c>
    </row>
    <row r="313" spans="1:9" ht="16.5" thickBot="1">
      <c r="A313" s="125"/>
      <c r="B313" s="133" t="s">
        <v>119</v>
      </c>
      <c r="C313" s="126" t="s">
        <v>114</v>
      </c>
      <c r="D313" s="114" t="s">
        <v>179</v>
      </c>
      <c r="E313" s="114" t="str">
        <f>D313</f>
        <v>-</v>
      </c>
      <c r="F313" s="114">
        <v>168.87</v>
      </c>
      <c r="G313" s="114">
        <v>165.76</v>
      </c>
      <c r="H313" s="114">
        <v>146.71809864077267</v>
      </c>
      <c r="I313" s="115">
        <f>H313</f>
        <v>146.71809864077267</v>
      </c>
    </row>
    <row r="314" spans="1:9" ht="21" thickBot="1">
      <c r="A314" s="447" t="s">
        <v>341</v>
      </c>
      <c r="B314" s="448"/>
      <c r="C314" s="448"/>
      <c r="D314" s="448"/>
      <c r="E314" s="448"/>
      <c r="F314" s="448"/>
      <c r="G314" s="448"/>
      <c r="H314" s="448"/>
      <c r="I314" s="449"/>
    </row>
    <row r="315" spans="1:9" ht="21" thickBot="1">
      <c r="A315" s="447" t="s">
        <v>331</v>
      </c>
      <c r="B315" s="448"/>
      <c r="C315" s="448"/>
      <c r="D315" s="448"/>
      <c r="E315" s="448"/>
      <c r="F315" s="448"/>
      <c r="G315" s="448"/>
      <c r="H315" s="448"/>
      <c r="I315" s="449"/>
    </row>
    <row r="316" spans="1:9" ht="15.75" customHeight="1">
      <c r="A316" s="466" t="s">
        <v>53</v>
      </c>
      <c r="B316" s="469" t="s">
        <v>0</v>
      </c>
      <c r="C316" s="469" t="s">
        <v>105</v>
      </c>
      <c r="D316" s="469" t="s">
        <v>106</v>
      </c>
      <c r="E316" s="469"/>
      <c r="F316" s="469" t="s">
        <v>107</v>
      </c>
      <c r="G316" s="469"/>
      <c r="H316" s="469" t="s">
        <v>108</v>
      </c>
      <c r="I316" s="478"/>
    </row>
    <row r="317" spans="1:9" ht="15.75" customHeight="1">
      <c r="A317" s="466"/>
      <c r="B317" s="469"/>
      <c r="C317" s="469"/>
      <c r="D317" s="473">
        <v>2015</v>
      </c>
      <c r="E317" s="474"/>
      <c r="F317" s="473">
        <v>2016</v>
      </c>
      <c r="G317" s="474"/>
      <c r="H317" s="473">
        <v>2017</v>
      </c>
      <c r="I317" s="475"/>
    </row>
    <row r="318" spans="1:9" ht="15.75">
      <c r="A318" s="476"/>
      <c r="B318" s="477"/>
      <c r="C318" s="477"/>
      <c r="D318" s="28" t="s">
        <v>332</v>
      </c>
      <c r="E318" s="28" t="s">
        <v>333</v>
      </c>
      <c r="F318" s="28" t="s">
        <v>332</v>
      </c>
      <c r="G318" s="28" t="s">
        <v>333</v>
      </c>
      <c r="H318" s="28" t="s">
        <v>332</v>
      </c>
      <c r="I318" s="29" t="s">
        <v>333</v>
      </c>
    </row>
    <row r="319" spans="1:9" ht="15.75">
      <c r="A319" s="30" t="s">
        <v>2</v>
      </c>
      <c r="B319" s="31" t="s">
        <v>109</v>
      </c>
      <c r="C319" s="32"/>
      <c r="D319" s="33"/>
      <c r="E319" s="33"/>
      <c r="F319" s="33"/>
      <c r="G319" s="33"/>
      <c r="H319" s="33"/>
      <c r="I319" s="34"/>
    </row>
    <row r="320" spans="1:9" ht="15.75">
      <c r="A320" s="35" t="s">
        <v>4</v>
      </c>
      <c r="B320" s="36" t="s">
        <v>110</v>
      </c>
      <c r="C320" s="37"/>
      <c r="D320" s="38"/>
      <c r="E320" s="38"/>
      <c r="F320" s="38"/>
      <c r="G320" s="38"/>
      <c r="H320" s="38"/>
      <c r="I320" s="39"/>
    </row>
    <row r="321" spans="1:9" ht="78.75" customHeight="1" hidden="1">
      <c r="A321" s="35"/>
      <c r="B321" s="36" t="s">
        <v>111</v>
      </c>
      <c r="C321" s="37" t="s">
        <v>112</v>
      </c>
      <c r="D321" s="38"/>
      <c r="E321" s="38"/>
      <c r="F321" s="38"/>
      <c r="G321" s="38"/>
      <c r="H321" s="38"/>
      <c r="I321" s="39"/>
    </row>
    <row r="322" spans="1:9" ht="94.5" customHeight="1" hidden="1">
      <c r="A322" s="35"/>
      <c r="B322" s="36" t="s">
        <v>113</v>
      </c>
      <c r="C322" s="37" t="s">
        <v>114</v>
      </c>
      <c r="D322" s="38"/>
      <c r="E322" s="38"/>
      <c r="F322" s="38"/>
      <c r="G322" s="38"/>
      <c r="H322" s="38"/>
      <c r="I322" s="39"/>
    </row>
    <row r="323" spans="1:9" ht="15.75" customHeight="1" hidden="1">
      <c r="A323" s="30" t="s">
        <v>7</v>
      </c>
      <c r="B323" s="31" t="s">
        <v>115</v>
      </c>
      <c r="C323" s="32"/>
      <c r="D323" s="33"/>
      <c r="E323" s="33"/>
      <c r="F323" s="33"/>
      <c r="G323" s="33"/>
      <c r="H323" s="33"/>
      <c r="I323" s="34"/>
    </row>
    <row r="324" spans="1:9" ht="15.75">
      <c r="A324" s="30"/>
      <c r="B324" s="31" t="s">
        <v>116</v>
      </c>
      <c r="C324" s="32"/>
      <c r="D324" s="33"/>
      <c r="E324" s="33"/>
      <c r="F324" s="33"/>
      <c r="G324" s="33"/>
      <c r="H324" s="33"/>
      <c r="I324" s="34"/>
    </row>
    <row r="325" spans="1:9" ht="15.75">
      <c r="A325" s="30"/>
      <c r="B325" s="31" t="s">
        <v>117</v>
      </c>
      <c r="C325" s="32" t="s">
        <v>112</v>
      </c>
      <c r="D325" s="348">
        <v>1395850</v>
      </c>
      <c r="E325" s="348">
        <v>1395850</v>
      </c>
      <c r="F325" s="348">
        <v>0</v>
      </c>
      <c r="G325" s="348">
        <v>0</v>
      </c>
      <c r="H325" s="348">
        <v>0</v>
      </c>
      <c r="I325" s="368">
        <v>0</v>
      </c>
    </row>
    <row r="326" spans="1:9" ht="15.75">
      <c r="A326" s="30"/>
      <c r="B326" s="31" t="s">
        <v>118</v>
      </c>
      <c r="C326" s="32" t="s">
        <v>114</v>
      </c>
      <c r="D326" s="348">
        <v>40</v>
      </c>
      <c r="E326" s="348">
        <v>40</v>
      </c>
      <c r="F326" s="348">
        <v>0</v>
      </c>
      <c r="G326" s="348">
        <v>0</v>
      </c>
      <c r="H326" s="348">
        <v>0</v>
      </c>
      <c r="I326" s="368">
        <v>0</v>
      </c>
    </row>
    <row r="327" spans="1:9" ht="16.5" thickBot="1">
      <c r="A327" s="111"/>
      <c r="B327" s="112" t="s">
        <v>119</v>
      </c>
      <c r="C327" s="113" t="s">
        <v>114</v>
      </c>
      <c r="D327" s="369">
        <v>2820</v>
      </c>
      <c r="E327" s="369">
        <v>2750</v>
      </c>
      <c r="F327" s="369">
        <v>0</v>
      </c>
      <c r="G327" s="369">
        <v>0</v>
      </c>
      <c r="H327" s="369">
        <v>0</v>
      </c>
      <c r="I327" s="370">
        <v>0</v>
      </c>
    </row>
    <row r="328" spans="1:9" ht="21" thickBot="1">
      <c r="A328" s="447" t="s">
        <v>334</v>
      </c>
      <c r="B328" s="448"/>
      <c r="C328" s="448"/>
      <c r="D328" s="448"/>
      <c r="E328" s="448"/>
      <c r="F328" s="448"/>
      <c r="G328" s="448"/>
      <c r="H328" s="448"/>
      <c r="I328" s="449"/>
    </row>
    <row r="329" spans="1:9" ht="15.75" customHeight="1">
      <c r="A329" s="466" t="s">
        <v>53</v>
      </c>
      <c r="B329" s="469" t="s">
        <v>0</v>
      </c>
      <c r="C329" s="469" t="s">
        <v>105</v>
      </c>
      <c r="D329" s="469" t="s">
        <v>106</v>
      </c>
      <c r="E329" s="469"/>
      <c r="F329" s="469" t="s">
        <v>107</v>
      </c>
      <c r="G329" s="469"/>
      <c r="H329" s="469" t="s">
        <v>108</v>
      </c>
      <c r="I329" s="478"/>
    </row>
    <row r="330" spans="1:9" ht="15.75" customHeight="1">
      <c r="A330" s="466"/>
      <c r="B330" s="469"/>
      <c r="C330" s="469"/>
      <c r="D330" s="473">
        <v>2015</v>
      </c>
      <c r="E330" s="474"/>
      <c r="F330" s="473">
        <v>2016</v>
      </c>
      <c r="G330" s="474"/>
      <c r="H330" s="473">
        <v>2017</v>
      </c>
      <c r="I330" s="475"/>
    </row>
    <row r="331" spans="1:9" ht="15.75">
      <c r="A331" s="476"/>
      <c r="B331" s="477"/>
      <c r="C331" s="477"/>
      <c r="D331" s="28" t="s">
        <v>332</v>
      </c>
      <c r="E331" s="28" t="s">
        <v>333</v>
      </c>
      <c r="F331" s="28" t="s">
        <v>332</v>
      </c>
      <c r="G331" s="28" t="s">
        <v>333</v>
      </c>
      <c r="H331" s="28" t="s">
        <v>332</v>
      </c>
      <c r="I331" s="29" t="s">
        <v>333</v>
      </c>
    </row>
    <row r="332" spans="1:9" ht="15.75">
      <c r="A332" s="30" t="s">
        <v>2</v>
      </c>
      <c r="B332" s="31" t="s">
        <v>109</v>
      </c>
      <c r="C332" s="32"/>
      <c r="D332" s="33"/>
      <c r="E332" s="33"/>
      <c r="F332" s="33"/>
      <c r="G332" s="33"/>
      <c r="H332" s="33"/>
      <c r="I332" s="34"/>
    </row>
    <row r="333" spans="1:9" ht="15.75">
      <c r="A333" s="35" t="s">
        <v>4</v>
      </c>
      <c r="B333" s="36" t="s">
        <v>110</v>
      </c>
      <c r="C333" s="37"/>
      <c r="D333" s="38"/>
      <c r="E333" s="38"/>
      <c r="F333" s="38"/>
      <c r="G333" s="38"/>
      <c r="H333" s="38"/>
      <c r="I333" s="39"/>
    </row>
    <row r="334" spans="1:9" ht="78.75" customHeight="1" hidden="1">
      <c r="A334" s="35"/>
      <c r="B334" s="36" t="s">
        <v>111</v>
      </c>
      <c r="C334" s="37" t="s">
        <v>112</v>
      </c>
      <c r="D334" s="38"/>
      <c r="E334" s="38"/>
      <c r="F334" s="38"/>
      <c r="G334" s="38"/>
      <c r="H334" s="38"/>
      <c r="I334" s="39"/>
    </row>
    <row r="335" spans="1:9" ht="94.5" customHeight="1" hidden="1">
      <c r="A335" s="35"/>
      <c r="B335" s="36" t="s">
        <v>113</v>
      </c>
      <c r="C335" s="37" t="s">
        <v>114</v>
      </c>
      <c r="D335" s="38"/>
      <c r="E335" s="38"/>
      <c r="F335" s="38"/>
      <c r="G335" s="38"/>
      <c r="H335" s="38"/>
      <c r="I335" s="39"/>
    </row>
    <row r="336" spans="1:9" ht="15.75" customHeight="1" hidden="1">
      <c r="A336" s="30" t="s">
        <v>7</v>
      </c>
      <c r="B336" s="31" t="s">
        <v>115</v>
      </c>
      <c r="C336" s="32"/>
      <c r="D336" s="33"/>
      <c r="E336" s="33"/>
      <c r="F336" s="33"/>
      <c r="G336" s="33"/>
      <c r="H336" s="33"/>
      <c r="I336" s="34"/>
    </row>
    <row r="337" spans="1:9" ht="15.75">
      <c r="A337" s="30"/>
      <c r="B337" s="31" t="s">
        <v>116</v>
      </c>
      <c r="C337" s="32"/>
      <c r="D337" s="33"/>
      <c r="E337" s="33"/>
      <c r="F337" s="33"/>
      <c r="G337" s="33"/>
      <c r="H337" s="33"/>
      <c r="I337" s="34"/>
    </row>
    <row r="338" spans="1:9" ht="15.75">
      <c r="A338" s="30"/>
      <c r="B338" s="31" t="s">
        <v>117</v>
      </c>
      <c r="C338" s="32" t="s">
        <v>112</v>
      </c>
      <c r="D338" s="348">
        <v>1395850</v>
      </c>
      <c r="E338" s="348">
        <v>1395850</v>
      </c>
      <c r="F338" s="348">
        <v>0</v>
      </c>
      <c r="G338" s="348">
        <v>0</v>
      </c>
      <c r="H338" s="348">
        <v>967472.1039770949</v>
      </c>
      <c r="I338" s="348">
        <f>H338</f>
        <v>967472.1039770949</v>
      </c>
    </row>
    <row r="339" spans="1:9" ht="15.75">
      <c r="A339" s="30"/>
      <c r="B339" s="31" t="s">
        <v>118</v>
      </c>
      <c r="C339" s="32" t="s">
        <v>114</v>
      </c>
      <c r="D339" s="348">
        <v>40</v>
      </c>
      <c r="E339" s="348">
        <v>40</v>
      </c>
      <c r="F339" s="348">
        <v>0</v>
      </c>
      <c r="G339" s="348">
        <v>0</v>
      </c>
      <c r="H339" s="348">
        <v>50.57398180875544</v>
      </c>
      <c r="I339" s="368">
        <f>H339</f>
        <v>50.57398180875544</v>
      </c>
    </row>
    <row r="340" spans="1:9" ht="16.5" thickBot="1">
      <c r="A340" s="111"/>
      <c r="B340" s="112" t="s">
        <v>119</v>
      </c>
      <c r="C340" s="113" t="s">
        <v>114</v>
      </c>
      <c r="D340" s="369">
        <v>2780</v>
      </c>
      <c r="E340" s="369">
        <v>2700</v>
      </c>
      <c r="F340" s="369">
        <v>0</v>
      </c>
      <c r="G340" s="369">
        <v>0</v>
      </c>
      <c r="H340" s="369">
        <v>1726.657833929362</v>
      </c>
      <c r="I340" s="370">
        <f>H340</f>
        <v>1726.657833929362</v>
      </c>
    </row>
    <row r="341" spans="1:9" ht="21" thickBot="1">
      <c r="A341" s="444" t="s">
        <v>133</v>
      </c>
      <c r="B341" s="445"/>
      <c r="C341" s="445"/>
      <c r="D341" s="445"/>
      <c r="E341" s="445"/>
      <c r="F341" s="445"/>
      <c r="G341" s="445"/>
      <c r="H341" s="445"/>
      <c r="I341" s="446"/>
    </row>
    <row r="342" spans="1:9" ht="21" thickBot="1">
      <c r="A342" s="447" t="s">
        <v>132</v>
      </c>
      <c r="B342" s="448"/>
      <c r="C342" s="448"/>
      <c r="D342" s="448"/>
      <c r="E342" s="448"/>
      <c r="F342" s="448"/>
      <c r="G342" s="448"/>
      <c r="H342" s="448"/>
      <c r="I342" s="449"/>
    </row>
    <row r="343" spans="1:9" ht="15.75">
      <c r="A343" s="482" t="s">
        <v>53</v>
      </c>
      <c r="B343" s="483" t="s">
        <v>0</v>
      </c>
      <c r="C343" s="483" t="s">
        <v>105</v>
      </c>
      <c r="D343" s="483" t="s">
        <v>106</v>
      </c>
      <c r="E343" s="483"/>
      <c r="F343" s="483" t="s">
        <v>107</v>
      </c>
      <c r="G343" s="483"/>
      <c r="H343" s="483" t="s">
        <v>108</v>
      </c>
      <c r="I343" s="484"/>
    </row>
    <row r="344" spans="1:9" ht="15.75">
      <c r="A344" s="466"/>
      <c r="B344" s="469"/>
      <c r="C344" s="469"/>
      <c r="D344" s="473">
        <v>2015</v>
      </c>
      <c r="E344" s="474"/>
      <c r="F344" s="473">
        <v>2016</v>
      </c>
      <c r="G344" s="474"/>
      <c r="H344" s="473">
        <v>2017</v>
      </c>
      <c r="I344" s="475"/>
    </row>
    <row r="345" spans="1:9" ht="15.75">
      <c r="A345" s="476"/>
      <c r="B345" s="477"/>
      <c r="C345" s="477"/>
      <c r="D345" s="28" t="s">
        <v>180</v>
      </c>
      <c r="E345" s="28" t="s">
        <v>181</v>
      </c>
      <c r="F345" s="28" t="s">
        <v>180</v>
      </c>
      <c r="G345" s="28" t="s">
        <v>181</v>
      </c>
      <c r="H345" s="28" t="s">
        <v>180</v>
      </c>
      <c r="I345" s="29" t="s">
        <v>181</v>
      </c>
    </row>
    <row r="346" spans="1:9" ht="15.75">
      <c r="A346" s="30" t="s">
        <v>2</v>
      </c>
      <c r="B346" s="31" t="s">
        <v>109</v>
      </c>
      <c r="C346" s="32"/>
      <c r="D346" s="33"/>
      <c r="E346" s="33"/>
      <c r="F346" s="33"/>
      <c r="G346" s="33"/>
      <c r="H346" s="33"/>
      <c r="I346" s="34"/>
    </row>
    <row r="347" spans="1:9" ht="15.75">
      <c r="A347" s="35" t="s">
        <v>4</v>
      </c>
      <c r="B347" s="36" t="s">
        <v>110</v>
      </c>
      <c r="C347" s="37"/>
      <c r="D347" s="38"/>
      <c r="E347" s="38"/>
      <c r="F347" s="38"/>
      <c r="G347" s="38"/>
      <c r="H347" s="38"/>
      <c r="I347" s="39"/>
    </row>
    <row r="348" spans="1:9" ht="78.75" hidden="1">
      <c r="A348" s="35"/>
      <c r="B348" s="36" t="s">
        <v>111</v>
      </c>
      <c r="C348" s="37" t="s">
        <v>112</v>
      </c>
      <c r="D348" s="38"/>
      <c r="E348" s="38"/>
      <c r="F348" s="38"/>
      <c r="G348" s="38"/>
      <c r="H348" s="38"/>
      <c r="I348" s="39"/>
    </row>
    <row r="349" spans="1:9" ht="94.5" hidden="1">
      <c r="A349" s="35"/>
      <c r="B349" s="36" t="s">
        <v>113</v>
      </c>
      <c r="C349" s="37" t="s">
        <v>114</v>
      </c>
      <c r="D349" s="38"/>
      <c r="E349" s="38"/>
      <c r="F349" s="38"/>
      <c r="G349" s="38"/>
      <c r="H349" s="38"/>
      <c r="I349" s="39"/>
    </row>
    <row r="350" spans="1:9" ht="15.75" hidden="1">
      <c r="A350" s="30" t="s">
        <v>7</v>
      </c>
      <c r="B350" s="31" t="s">
        <v>115</v>
      </c>
      <c r="C350" s="145"/>
      <c r="D350" s="33"/>
      <c r="E350" s="33"/>
      <c r="F350" s="33"/>
      <c r="G350" s="33"/>
      <c r="H350" s="33"/>
      <c r="I350" s="34"/>
    </row>
    <row r="351" spans="1:9" ht="31.5">
      <c r="A351" s="30"/>
      <c r="B351" s="147" t="s">
        <v>244</v>
      </c>
      <c r="C351" s="145"/>
      <c r="D351" s="249"/>
      <c r="E351" s="249"/>
      <c r="F351" s="33"/>
      <c r="G351" s="33"/>
      <c r="H351" s="33"/>
      <c r="I351" s="34"/>
    </row>
    <row r="352" spans="1:9" ht="15.75">
      <c r="A352" s="30"/>
      <c r="B352" s="31" t="s">
        <v>117</v>
      </c>
      <c r="C352" s="145" t="s">
        <v>112</v>
      </c>
      <c r="D352" s="250">
        <v>389708.17</v>
      </c>
      <c r="E352" s="250">
        <v>520159.84</v>
      </c>
      <c r="F352" s="234">
        <v>526833.57</v>
      </c>
      <c r="G352" s="234">
        <v>453374.76</v>
      </c>
      <c r="H352" s="134">
        <v>1458790.6049602716</v>
      </c>
      <c r="I352" s="108">
        <v>1458790.6049602716</v>
      </c>
    </row>
    <row r="353" spans="1:9" ht="15.75">
      <c r="A353" s="30"/>
      <c r="B353" s="31" t="s">
        <v>118</v>
      </c>
      <c r="C353" s="145" t="s">
        <v>114</v>
      </c>
      <c r="D353" s="250">
        <v>259.63000000000005</v>
      </c>
      <c r="E353" s="250">
        <v>297.96</v>
      </c>
      <c r="F353" s="234">
        <v>1</v>
      </c>
      <c r="G353" s="234">
        <v>1</v>
      </c>
      <c r="H353" s="134">
        <v>161.41346158694336</v>
      </c>
      <c r="I353" s="108">
        <v>161.41346158694336</v>
      </c>
    </row>
    <row r="354" spans="1:9" ht="32.25" thickBot="1">
      <c r="A354" s="127"/>
      <c r="B354" s="251" t="s">
        <v>245</v>
      </c>
      <c r="C354" s="252" t="s">
        <v>114</v>
      </c>
      <c r="D354" s="135" t="s">
        <v>246</v>
      </c>
      <c r="E354" s="135" t="s">
        <v>247</v>
      </c>
      <c r="F354" s="253" t="s">
        <v>248</v>
      </c>
      <c r="G354" s="253" t="s">
        <v>249</v>
      </c>
      <c r="H354" s="135">
        <v>7676.145993301622</v>
      </c>
      <c r="I354" s="131">
        <v>7676.145993301622</v>
      </c>
    </row>
    <row r="355" spans="1:9" ht="21" thickBot="1">
      <c r="A355" s="447" t="s">
        <v>134</v>
      </c>
      <c r="B355" s="448"/>
      <c r="C355" s="448"/>
      <c r="D355" s="448"/>
      <c r="E355" s="448"/>
      <c r="F355" s="448"/>
      <c r="G355" s="448"/>
      <c r="H355" s="448"/>
      <c r="I355" s="449"/>
    </row>
    <row r="356" spans="1:9" ht="15.75">
      <c r="A356" s="482" t="s">
        <v>53</v>
      </c>
      <c r="B356" s="483" t="s">
        <v>0</v>
      </c>
      <c r="C356" s="483" t="s">
        <v>105</v>
      </c>
      <c r="D356" s="483" t="s">
        <v>106</v>
      </c>
      <c r="E356" s="483"/>
      <c r="F356" s="483" t="s">
        <v>107</v>
      </c>
      <c r="G356" s="483"/>
      <c r="H356" s="483" t="s">
        <v>108</v>
      </c>
      <c r="I356" s="484"/>
    </row>
    <row r="357" spans="1:9" ht="15.75">
      <c r="A357" s="466"/>
      <c r="B357" s="469"/>
      <c r="C357" s="469"/>
      <c r="D357" s="473">
        <v>2015</v>
      </c>
      <c r="E357" s="474"/>
      <c r="F357" s="473">
        <v>2016</v>
      </c>
      <c r="G357" s="474"/>
      <c r="H357" s="473">
        <v>2017</v>
      </c>
      <c r="I357" s="475"/>
    </row>
    <row r="358" spans="1:9" ht="15.75">
      <c r="A358" s="476"/>
      <c r="B358" s="477"/>
      <c r="C358" s="477"/>
      <c r="D358" s="28" t="s">
        <v>180</v>
      </c>
      <c r="E358" s="28" t="s">
        <v>181</v>
      </c>
      <c r="F358" s="28" t="s">
        <v>180</v>
      </c>
      <c r="G358" s="28" t="s">
        <v>181</v>
      </c>
      <c r="H358" s="28" t="s">
        <v>180</v>
      </c>
      <c r="I358" s="29" t="s">
        <v>181</v>
      </c>
    </row>
    <row r="359" spans="1:9" ht="15.75">
      <c r="A359" s="30" t="s">
        <v>2</v>
      </c>
      <c r="B359" s="31" t="s">
        <v>109</v>
      </c>
      <c r="C359" s="32"/>
      <c r="D359" s="33"/>
      <c r="E359" s="33"/>
      <c r="F359" s="33"/>
      <c r="G359" s="33"/>
      <c r="H359" s="33"/>
      <c r="I359" s="34"/>
    </row>
    <row r="360" spans="1:9" ht="15.75">
      <c r="A360" s="35" t="s">
        <v>4</v>
      </c>
      <c r="B360" s="36" t="s">
        <v>110</v>
      </c>
      <c r="C360" s="37"/>
      <c r="D360" s="38"/>
      <c r="E360" s="38"/>
      <c r="F360" s="38"/>
      <c r="G360" s="38"/>
      <c r="H360" s="38"/>
      <c r="I360" s="39"/>
    </row>
    <row r="361" spans="1:9" ht="78.75">
      <c r="A361" s="35"/>
      <c r="B361" s="36" t="s">
        <v>111</v>
      </c>
      <c r="C361" s="37" t="s">
        <v>112</v>
      </c>
      <c r="D361" s="38"/>
      <c r="E361" s="38"/>
      <c r="F361" s="38"/>
      <c r="G361" s="38"/>
      <c r="H361" s="38"/>
      <c r="I361" s="39"/>
    </row>
    <row r="362" spans="1:9" ht="94.5">
      <c r="A362" s="35"/>
      <c r="B362" s="36" t="s">
        <v>113</v>
      </c>
      <c r="C362" s="37" t="s">
        <v>114</v>
      </c>
      <c r="D362" s="38"/>
      <c r="E362" s="38"/>
      <c r="F362" s="38"/>
      <c r="G362" s="38"/>
      <c r="H362" s="38"/>
      <c r="I362" s="39"/>
    </row>
    <row r="363" spans="1:9" ht="15.75">
      <c r="A363" s="30" t="s">
        <v>7</v>
      </c>
      <c r="B363" s="31" t="s">
        <v>115</v>
      </c>
      <c r="C363" s="145"/>
      <c r="D363" s="254"/>
      <c r="E363" s="254"/>
      <c r="F363" s="33"/>
      <c r="G363" s="33"/>
      <c r="H363" s="33"/>
      <c r="I363" s="34"/>
    </row>
    <row r="364" spans="1:9" ht="32.25" thickBot="1">
      <c r="A364" s="30"/>
      <c r="B364" s="147" t="s">
        <v>250</v>
      </c>
      <c r="C364" s="145"/>
      <c r="D364" s="255"/>
      <c r="E364" s="255"/>
      <c r="F364" s="33"/>
      <c r="G364" s="33"/>
      <c r="H364" s="33"/>
      <c r="I364" s="34"/>
    </row>
    <row r="365" spans="1:9" ht="16.5" hidden="1" thickBot="1">
      <c r="A365" s="30"/>
      <c r="B365" s="31" t="s">
        <v>117</v>
      </c>
      <c r="C365" s="145" t="s">
        <v>112</v>
      </c>
      <c r="D365" s="256">
        <v>465737</v>
      </c>
      <c r="E365" s="256">
        <v>493666</v>
      </c>
      <c r="F365" s="234">
        <v>480689</v>
      </c>
      <c r="G365" s="234">
        <v>486238</v>
      </c>
      <c r="H365" s="107">
        <v>1072656.3382763304</v>
      </c>
      <c r="I365" s="108">
        <v>1072656.3382763304</v>
      </c>
    </row>
    <row r="366" spans="1:9" ht="16.5" hidden="1" thickBot="1">
      <c r="A366" s="30"/>
      <c r="B366" s="31" t="s">
        <v>118</v>
      </c>
      <c r="C366" s="145" t="s">
        <v>114</v>
      </c>
      <c r="D366" s="256">
        <v>13</v>
      </c>
      <c r="E366" s="256">
        <v>7</v>
      </c>
      <c r="F366" s="234" t="s">
        <v>179</v>
      </c>
      <c r="G366" s="234">
        <v>4</v>
      </c>
      <c r="H366" s="107">
        <v>77.81610507831681</v>
      </c>
      <c r="I366" s="108">
        <v>77.81610507831681</v>
      </c>
    </row>
    <row r="367" spans="1:9" ht="32.25" hidden="1" thickBot="1">
      <c r="A367" s="127"/>
      <c r="B367" s="251" t="s">
        <v>251</v>
      </c>
      <c r="C367" s="252" t="s">
        <v>114</v>
      </c>
      <c r="D367" s="130" t="s">
        <v>252</v>
      </c>
      <c r="E367" s="130" t="s">
        <v>253</v>
      </c>
      <c r="F367" s="253">
        <v>1068</v>
      </c>
      <c r="G367" s="253">
        <v>1085</v>
      </c>
      <c r="H367" s="130">
        <v>2405.740842992213</v>
      </c>
      <c r="I367" s="131">
        <v>2405.740842992213</v>
      </c>
    </row>
    <row r="368" spans="1:9" ht="21" thickBot="1">
      <c r="A368" s="444" t="s">
        <v>144</v>
      </c>
      <c r="B368" s="445"/>
      <c r="C368" s="445"/>
      <c r="D368" s="445"/>
      <c r="E368" s="445"/>
      <c r="F368" s="445"/>
      <c r="G368" s="445"/>
      <c r="H368" s="445"/>
      <c r="I368" s="446"/>
    </row>
    <row r="369" spans="1:9" ht="21" thickBot="1">
      <c r="A369" s="447" t="s">
        <v>344</v>
      </c>
      <c r="B369" s="448"/>
      <c r="C369" s="448"/>
      <c r="D369" s="448"/>
      <c r="E369" s="448"/>
      <c r="F369" s="448"/>
      <c r="G369" s="448"/>
      <c r="H369" s="448"/>
      <c r="I369" s="449"/>
    </row>
    <row r="370" spans="1:9" ht="15.75">
      <c r="A370" s="466" t="s">
        <v>53</v>
      </c>
      <c r="B370" s="469" t="s">
        <v>0</v>
      </c>
      <c r="C370" s="469" t="s">
        <v>105</v>
      </c>
      <c r="D370" s="469" t="s">
        <v>106</v>
      </c>
      <c r="E370" s="469"/>
      <c r="F370" s="469" t="s">
        <v>107</v>
      </c>
      <c r="G370" s="469"/>
      <c r="H370" s="469" t="s">
        <v>108</v>
      </c>
      <c r="I370" s="478"/>
    </row>
    <row r="371" spans="1:9" ht="15.75">
      <c r="A371" s="466"/>
      <c r="B371" s="469"/>
      <c r="C371" s="469"/>
      <c r="D371" s="473">
        <v>2015</v>
      </c>
      <c r="E371" s="474"/>
      <c r="F371" s="473">
        <v>2016</v>
      </c>
      <c r="G371" s="474"/>
      <c r="H371" s="473">
        <v>2017</v>
      </c>
      <c r="I371" s="475"/>
    </row>
    <row r="372" spans="1:9" ht="15.75">
      <c r="A372" s="476"/>
      <c r="B372" s="477"/>
      <c r="C372" s="477"/>
      <c r="D372" s="28" t="s">
        <v>180</v>
      </c>
      <c r="E372" s="28" t="s">
        <v>181</v>
      </c>
      <c r="F372" s="28" t="s">
        <v>180</v>
      </c>
      <c r="G372" s="28" t="s">
        <v>181</v>
      </c>
      <c r="H372" s="28" t="s">
        <v>180</v>
      </c>
      <c r="I372" s="29" t="s">
        <v>181</v>
      </c>
    </row>
    <row r="373" spans="1:9" ht="15.75">
      <c r="A373" s="30" t="s">
        <v>2</v>
      </c>
      <c r="B373" s="31" t="s">
        <v>109</v>
      </c>
      <c r="C373" s="32"/>
      <c r="D373" s="33"/>
      <c r="E373" s="33"/>
      <c r="F373" s="33"/>
      <c r="G373" s="33"/>
      <c r="H373" s="33"/>
      <c r="I373" s="34"/>
    </row>
    <row r="374" spans="1:9" ht="15.75">
      <c r="A374" s="35" t="s">
        <v>4</v>
      </c>
      <c r="B374" s="36" t="s">
        <v>110</v>
      </c>
      <c r="C374" s="37"/>
      <c r="D374" s="38"/>
      <c r="E374" s="38"/>
      <c r="F374" s="38"/>
      <c r="G374" s="38"/>
      <c r="H374" s="38"/>
      <c r="I374" s="39"/>
    </row>
    <row r="375" spans="1:9" ht="78.75">
      <c r="A375" s="35"/>
      <c r="B375" s="36" t="s">
        <v>111</v>
      </c>
      <c r="C375" s="37" t="s">
        <v>112</v>
      </c>
      <c r="D375" s="38"/>
      <c r="E375" s="38"/>
      <c r="F375" s="38"/>
      <c r="G375" s="38"/>
      <c r="H375" s="38"/>
      <c r="I375" s="39"/>
    </row>
    <row r="376" spans="1:9" ht="94.5">
      <c r="A376" s="35"/>
      <c r="B376" s="36" t="s">
        <v>113</v>
      </c>
      <c r="C376" s="37" t="s">
        <v>114</v>
      </c>
      <c r="D376" s="38"/>
      <c r="E376" s="38"/>
      <c r="F376" s="38"/>
      <c r="G376" s="38"/>
      <c r="H376" s="38"/>
      <c r="I376" s="39"/>
    </row>
    <row r="377" spans="1:9" ht="15.75">
      <c r="A377" s="30" t="s">
        <v>7</v>
      </c>
      <c r="B377" s="31" t="s">
        <v>115</v>
      </c>
      <c r="C377" s="32"/>
      <c r="D377" s="33"/>
      <c r="E377" s="33"/>
      <c r="F377" s="33"/>
      <c r="G377" s="33"/>
      <c r="H377" s="33"/>
      <c r="I377" s="34"/>
    </row>
    <row r="378" spans="1:9" ht="15.75">
      <c r="A378" s="30"/>
      <c r="B378" s="31" t="s">
        <v>150</v>
      </c>
      <c r="C378" s="32"/>
      <c r="D378" s="33"/>
      <c r="E378" s="33"/>
      <c r="F378" s="33"/>
      <c r="G378" s="33"/>
      <c r="H378" s="33"/>
      <c r="I378" s="34"/>
    </row>
    <row r="379" spans="1:9" ht="15.75" hidden="1">
      <c r="A379" s="30"/>
      <c r="B379" s="31" t="s">
        <v>117</v>
      </c>
      <c r="C379" s="32" t="s">
        <v>112</v>
      </c>
      <c r="D379" s="107">
        <v>1409875.53</v>
      </c>
      <c r="E379" s="107">
        <v>1403475.76</v>
      </c>
      <c r="F379" s="107">
        <v>1083960.26</v>
      </c>
      <c r="G379" s="107">
        <f>F379</f>
        <v>1083960.26</v>
      </c>
      <c r="H379" s="107">
        <f>'Приложение №2'!F983/'Приложение №2'!F977/12*1000</f>
        <v>404354.86075389944</v>
      </c>
      <c r="I379" s="108">
        <f>H379</f>
        <v>404354.86075389944</v>
      </c>
    </row>
    <row r="380" spans="1:9" ht="15.75" hidden="1">
      <c r="A380" s="30"/>
      <c r="B380" s="31" t="s">
        <v>118</v>
      </c>
      <c r="C380" s="32" t="s">
        <v>114</v>
      </c>
      <c r="D380" s="107">
        <v>143.38</v>
      </c>
      <c r="E380" s="107">
        <v>147.44</v>
      </c>
      <c r="F380" s="107">
        <v>169.24</v>
      </c>
      <c r="G380" s="107">
        <f>F380</f>
        <v>169.24</v>
      </c>
      <c r="H380" s="107">
        <f>((52370*2263.78)/'Приложение №2'!F978)</f>
        <v>30.646265474464066</v>
      </c>
      <c r="I380" s="108">
        <f>H380</f>
        <v>30.646265474464066</v>
      </c>
    </row>
    <row r="381" spans="1:9" ht="15.75" hidden="1">
      <c r="A381" s="30"/>
      <c r="B381" s="31" t="s">
        <v>119</v>
      </c>
      <c r="C381" s="32" t="s">
        <v>114</v>
      </c>
      <c r="D381" s="107">
        <v>2183.31</v>
      </c>
      <c r="E381" s="107">
        <v>2178.11</v>
      </c>
      <c r="F381" s="107">
        <v>1725.91</v>
      </c>
      <c r="G381" s="107">
        <f>F381</f>
        <v>1725.91</v>
      </c>
      <c r="H381" s="107">
        <f>(('Приложение №2'!F983+118554.16)/('Приложение №2'!F978/1000))</f>
        <v>608.3811807662858</v>
      </c>
      <c r="I381" s="108">
        <f>H381</f>
        <v>608.3811807662858</v>
      </c>
    </row>
    <row r="382" spans="1:9" ht="15.75">
      <c r="A382" s="176"/>
      <c r="B382" s="177" t="s">
        <v>149</v>
      </c>
      <c r="C382" s="178"/>
      <c r="D382" s="188"/>
      <c r="E382" s="188"/>
      <c r="F382" s="188"/>
      <c r="G382" s="188"/>
      <c r="H382" s="188"/>
      <c r="I382" s="189"/>
    </row>
    <row r="383" spans="1:9" ht="15.75">
      <c r="A383" s="30"/>
      <c r="B383" s="31" t="s">
        <v>117</v>
      </c>
      <c r="C383" s="32" t="s">
        <v>112</v>
      </c>
      <c r="D383" s="107">
        <v>220218.84</v>
      </c>
      <c r="E383" s="107">
        <v>192232.636</v>
      </c>
      <c r="F383" s="107">
        <v>377311.22</v>
      </c>
      <c r="G383" s="107">
        <f>F383</f>
        <v>377311.22</v>
      </c>
      <c r="H383" s="107">
        <f>H379</f>
        <v>404354.86075389944</v>
      </c>
      <c r="I383" s="108">
        <f>H383</f>
        <v>404354.86075389944</v>
      </c>
    </row>
    <row r="384" spans="1:9" ht="15.75">
      <c r="A384" s="30"/>
      <c r="B384" s="31" t="s">
        <v>118</v>
      </c>
      <c r="C384" s="32" t="s">
        <v>114</v>
      </c>
      <c r="D384" s="107">
        <v>37.535</v>
      </c>
      <c r="E384" s="107">
        <v>34.38</v>
      </c>
      <c r="F384" s="107">
        <v>39.36</v>
      </c>
      <c r="G384" s="107">
        <f>F384</f>
        <v>39.36</v>
      </c>
      <c r="H384" s="107">
        <f>H380</f>
        <v>30.646265474464066</v>
      </c>
      <c r="I384" s="108">
        <f>I380</f>
        <v>30.646265474464066</v>
      </c>
    </row>
    <row r="385" spans="1:9" ht="16.5" thickBot="1">
      <c r="A385" s="127"/>
      <c r="B385" s="128" t="s">
        <v>119</v>
      </c>
      <c r="C385" s="129" t="s">
        <v>114</v>
      </c>
      <c r="D385" s="130">
        <v>338.251</v>
      </c>
      <c r="E385" s="130">
        <v>296.88</v>
      </c>
      <c r="F385" s="130">
        <v>582.14</v>
      </c>
      <c r="G385" s="130">
        <f>F385</f>
        <v>582.14</v>
      </c>
      <c r="H385" s="130">
        <f>H381</f>
        <v>608.3811807662858</v>
      </c>
      <c r="I385" s="131">
        <f>I381</f>
        <v>608.3811807662858</v>
      </c>
    </row>
    <row r="386" spans="1:9" ht="21" thickBot="1">
      <c r="A386" s="447" t="s">
        <v>349</v>
      </c>
      <c r="B386" s="448"/>
      <c r="C386" s="448"/>
      <c r="D386" s="448"/>
      <c r="E386" s="448"/>
      <c r="F386" s="448"/>
      <c r="G386" s="448"/>
      <c r="H386" s="448"/>
      <c r="I386" s="449"/>
    </row>
    <row r="387" spans="1:9" ht="15.75">
      <c r="A387" s="466" t="s">
        <v>53</v>
      </c>
      <c r="B387" s="469" t="s">
        <v>0</v>
      </c>
      <c r="C387" s="469" t="s">
        <v>105</v>
      </c>
      <c r="D387" s="469" t="s">
        <v>106</v>
      </c>
      <c r="E387" s="469"/>
      <c r="F387" s="469" t="s">
        <v>107</v>
      </c>
      <c r="G387" s="469"/>
      <c r="H387" s="469" t="s">
        <v>108</v>
      </c>
      <c r="I387" s="478"/>
    </row>
    <row r="388" spans="1:9" ht="15.75">
      <c r="A388" s="466"/>
      <c r="B388" s="469"/>
      <c r="C388" s="469"/>
      <c r="D388" s="473">
        <v>2015</v>
      </c>
      <c r="E388" s="474"/>
      <c r="F388" s="473">
        <v>2016</v>
      </c>
      <c r="G388" s="474"/>
      <c r="H388" s="473">
        <v>2017</v>
      </c>
      <c r="I388" s="475"/>
    </row>
    <row r="389" spans="1:9" ht="15.75">
      <c r="A389" s="476"/>
      <c r="B389" s="477"/>
      <c r="C389" s="477"/>
      <c r="D389" s="28" t="s">
        <v>180</v>
      </c>
      <c r="E389" s="28" t="s">
        <v>181</v>
      </c>
      <c r="F389" s="28" t="s">
        <v>180</v>
      </c>
      <c r="G389" s="28" t="s">
        <v>181</v>
      </c>
      <c r="H389" s="28" t="s">
        <v>180</v>
      </c>
      <c r="I389" s="29" t="s">
        <v>181</v>
      </c>
    </row>
    <row r="390" spans="1:9" ht="15.75">
      <c r="A390" s="30" t="s">
        <v>2</v>
      </c>
      <c r="B390" s="31" t="s">
        <v>109</v>
      </c>
      <c r="C390" s="32"/>
      <c r="D390" s="33"/>
      <c r="E390" s="33"/>
      <c r="F390" s="33"/>
      <c r="G390" s="33"/>
      <c r="H390" s="33"/>
      <c r="I390" s="34"/>
    </row>
    <row r="391" spans="1:9" ht="15.75">
      <c r="A391" s="35" t="s">
        <v>4</v>
      </c>
      <c r="B391" s="36" t="s">
        <v>110</v>
      </c>
      <c r="C391" s="37"/>
      <c r="D391" s="38"/>
      <c r="E391" s="38"/>
      <c r="F391" s="38"/>
      <c r="G391" s="38"/>
      <c r="H391" s="38"/>
      <c r="I391" s="39"/>
    </row>
    <row r="392" spans="1:9" ht="78.75" hidden="1">
      <c r="A392" s="35"/>
      <c r="B392" s="36" t="s">
        <v>111</v>
      </c>
      <c r="C392" s="37" t="s">
        <v>112</v>
      </c>
      <c r="D392" s="38"/>
      <c r="E392" s="38"/>
      <c r="F392" s="38"/>
      <c r="G392" s="38"/>
      <c r="H392" s="38"/>
      <c r="I392" s="39"/>
    </row>
    <row r="393" spans="1:9" ht="94.5" hidden="1">
      <c r="A393" s="35"/>
      <c r="B393" s="36" t="s">
        <v>113</v>
      </c>
      <c r="C393" s="37" t="s">
        <v>114</v>
      </c>
      <c r="D393" s="38"/>
      <c r="E393" s="38"/>
      <c r="F393" s="38"/>
      <c r="G393" s="38"/>
      <c r="H393" s="38"/>
      <c r="I393" s="39"/>
    </row>
    <row r="394" spans="1:9" ht="15.75">
      <c r="A394" s="30" t="s">
        <v>7</v>
      </c>
      <c r="B394" s="31" t="s">
        <v>115</v>
      </c>
      <c r="C394" s="32"/>
      <c r="D394" s="33"/>
      <c r="E394" s="33"/>
      <c r="F394" s="33"/>
      <c r="G394" s="33"/>
      <c r="H394" s="33"/>
      <c r="I394" s="34"/>
    </row>
    <row r="395" spans="1:9" ht="15.75">
      <c r="A395" s="30"/>
      <c r="B395" s="31" t="s">
        <v>347</v>
      </c>
      <c r="C395" s="32"/>
      <c r="D395" s="33"/>
      <c r="E395" s="33"/>
      <c r="F395" s="33"/>
      <c r="G395" s="33"/>
      <c r="H395" s="33"/>
      <c r="I395" s="34"/>
    </row>
    <row r="396" spans="1:9" ht="15.75">
      <c r="A396" s="30"/>
      <c r="B396" s="31" t="s">
        <v>117</v>
      </c>
      <c r="C396" s="32" t="s">
        <v>112</v>
      </c>
      <c r="D396" s="348">
        <v>1409875.53</v>
      </c>
      <c r="E396" s="348">
        <v>1403475.76</v>
      </c>
      <c r="F396" s="348">
        <v>1083960.26</v>
      </c>
      <c r="G396" s="348">
        <v>1083960.26</v>
      </c>
      <c r="H396" s="348">
        <v>509204.9705660586</v>
      </c>
      <c r="I396" s="368">
        <v>509204.9705660586</v>
      </c>
    </row>
    <row r="397" spans="1:9" ht="15.75">
      <c r="A397" s="30"/>
      <c r="B397" s="31" t="s">
        <v>118</v>
      </c>
      <c r="C397" s="32" t="s">
        <v>114</v>
      </c>
      <c r="D397" s="348">
        <v>143.38</v>
      </c>
      <c r="E397" s="348">
        <v>147.44</v>
      </c>
      <c r="F397" s="348">
        <v>169.24</v>
      </c>
      <c r="G397" s="348">
        <v>169.24</v>
      </c>
      <c r="H397" s="348">
        <v>8.969965882780468</v>
      </c>
      <c r="I397" s="368">
        <v>8.969965882780468</v>
      </c>
    </row>
    <row r="398" spans="1:9" ht="15.75">
      <c r="A398" s="30"/>
      <c r="B398" s="31" t="s">
        <v>119</v>
      </c>
      <c r="C398" s="32" t="s">
        <v>114</v>
      </c>
      <c r="D398" s="348">
        <v>2183.31</v>
      </c>
      <c r="E398" s="348">
        <v>2178.11</v>
      </c>
      <c r="F398" s="348">
        <v>1725.91</v>
      </c>
      <c r="G398" s="348">
        <v>1725.91</v>
      </c>
      <c r="H398" s="348">
        <v>810.9215270922742</v>
      </c>
      <c r="I398" s="368">
        <v>810.9215270922742</v>
      </c>
    </row>
    <row r="399" spans="1:9" ht="15.75">
      <c r="A399" s="176"/>
      <c r="B399" s="177" t="s">
        <v>348</v>
      </c>
      <c r="C399" s="178"/>
      <c r="D399" s="382"/>
      <c r="E399" s="382"/>
      <c r="F399" s="382"/>
      <c r="G399" s="382"/>
      <c r="H399" s="382"/>
      <c r="I399" s="383"/>
    </row>
    <row r="400" spans="1:9" ht="15.75">
      <c r="A400" s="30"/>
      <c r="B400" s="31" t="s">
        <v>117</v>
      </c>
      <c r="C400" s="32" t="s">
        <v>112</v>
      </c>
      <c r="D400" s="348">
        <v>220218.84</v>
      </c>
      <c r="E400" s="348">
        <v>192232.636</v>
      </c>
      <c r="F400" s="348">
        <v>377311.22</v>
      </c>
      <c r="G400" s="348">
        <v>377311.22</v>
      </c>
      <c r="H400" s="348">
        <v>509204.9705660586</v>
      </c>
      <c r="I400" s="368">
        <v>509204.9705660586</v>
      </c>
    </row>
    <row r="401" spans="1:9" ht="15.75">
      <c r="A401" s="30"/>
      <c r="B401" s="31" t="s">
        <v>118</v>
      </c>
      <c r="C401" s="32" t="s">
        <v>114</v>
      </c>
      <c r="D401" s="348">
        <v>37.535</v>
      </c>
      <c r="E401" s="348">
        <v>34.38</v>
      </c>
      <c r="F401" s="348">
        <v>39.36</v>
      </c>
      <c r="G401" s="348">
        <v>39.36</v>
      </c>
      <c r="H401" s="348">
        <v>8.969965882780468</v>
      </c>
      <c r="I401" s="368">
        <v>8.969965882780468</v>
      </c>
    </row>
    <row r="402" spans="1:9" ht="16.5" thickBot="1">
      <c r="A402" s="127"/>
      <c r="B402" s="128" t="s">
        <v>119</v>
      </c>
      <c r="C402" s="129" t="s">
        <v>114</v>
      </c>
      <c r="D402" s="384">
        <v>338.251</v>
      </c>
      <c r="E402" s="384">
        <v>296.88</v>
      </c>
      <c r="F402" s="384">
        <v>582.14</v>
      </c>
      <c r="G402" s="384">
        <v>582.14</v>
      </c>
      <c r="H402" s="384">
        <v>810.9215270922742</v>
      </c>
      <c r="I402" s="385">
        <v>810.9215270922742</v>
      </c>
    </row>
    <row r="403" spans="1:9" ht="15.75" customHeight="1" thickBot="1">
      <c r="A403" s="447" t="s">
        <v>346</v>
      </c>
      <c r="B403" s="448"/>
      <c r="C403" s="448"/>
      <c r="D403" s="448"/>
      <c r="E403" s="448"/>
      <c r="F403" s="448"/>
      <c r="G403" s="448"/>
      <c r="H403" s="448"/>
      <c r="I403" s="449"/>
    </row>
    <row r="404" spans="1:9" ht="15.75" customHeight="1">
      <c r="A404" s="464" t="s">
        <v>53</v>
      </c>
      <c r="B404" s="467" t="s">
        <v>0</v>
      </c>
      <c r="C404" s="467" t="s">
        <v>105</v>
      </c>
      <c r="D404" s="470" t="s">
        <v>106</v>
      </c>
      <c r="E404" s="471"/>
      <c r="F404" s="470" t="s">
        <v>107</v>
      </c>
      <c r="G404" s="471"/>
      <c r="H404" s="470" t="s">
        <v>108</v>
      </c>
      <c r="I404" s="472"/>
    </row>
    <row r="405" spans="1:9" ht="15.75">
      <c r="A405" s="465"/>
      <c r="B405" s="468"/>
      <c r="C405" s="468"/>
      <c r="D405" s="473">
        <v>2015</v>
      </c>
      <c r="E405" s="474"/>
      <c r="F405" s="473">
        <v>2016</v>
      </c>
      <c r="G405" s="474"/>
      <c r="H405" s="473">
        <v>2017</v>
      </c>
      <c r="I405" s="475"/>
    </row>
    <row r="406" spans="1:9" ht="15.75">
      <c r="A406" s="466"/>
      <c r="B406" s="469"/>
      <c r="C406" s="469"/>
      <c r="D406" s="28" t="s">
        <v>180</v>
      </c>
      <c r="E406" s="28" t="s">
        <v>181</v>
      </c>
      <c r="F406" s="28" t="s">
        <v>180</v>
      </c>
      <c r="G406" s="28" t="s">
        <v>181</v>
      </c>
      <c r="H406" s="28" t="s">
        <v>180</v>
      </c>
      <c r="I406" s="29" t="s">
        <v>181</v>
      </c>
    </row>
    <row r="407" spans="1:9" ht="15.75">
      <c r="A407" s="30" t="s">
        <v>2</v>
      </c>
      <c r="B407" s="31" t="s">
        <v>109</v>
      </c>
      <c r="C407" s="32"/>
      <c r="D407" s="33"/>
      <c r="E407" s="33"/>
      <c r="F407" s="33"/>
      <c r="G407" s="33"/>
      <c r="H407" s="33"/>
      <c r="I407" s="34"/>
    </row>
    <row r="408" spans="1:9" ht="15.75">
      <c r="A408" s="35" t="s">
        <v>4</v>
      </c>
      <c r="B408" s="36" t="s">
        <v>110</v>
      </c>
      <c r="C408" s="37"/>
      <c r="D408" s="38"/>
      <c r="E408" s="38"/>
      <c r="F408" s="38"/>
      <c r="G408" s="38"/>
      <c r="H408" s="38"/>
      <c r="I408" s="39"/>
    </row>
    <row r="409" spans="1:9" ht="78.75" hidden="1">
      <c r="A409" s="35"/>
      <c r="B409" s="36" t="s">
        <v>111</v>
      </c>
      <c r="C409" s="37" t="s">
        <v>112</v>
      </c>
      <c r="D409" s="38"/>
      <c r="E409" s="38"/>
      <c r="F409" s="38"/>
      <c r="G409" s="38"/>
      <c r="H409" s="38"/>
      <c r="I409" s="39"/>
    </row>
    <row r="410" spans="1:9" ht="94.5" hidden="1">
      <c r="A410" s="35"/>
      <c r="B410" s="36" t="s">
        <v>113</v>
      </c>
      <c r="C410" s="37" t="s">
        <v>114</v>
      </c>
      <c r="D410" s="38"/>
      <c r="E410" s="38"/>
      <c r="F410" s="38"/>
      <c r="G410" s="38"/>
      <c r="H410" s="38"/>
      <c r="I410" s="39"/>
    </row>
    <row r="411" spans="1:9" ht="15.75" hidden="1">
      <c r="A411" s="30" t="s">
        <v>7</v>
      </c>
      <c r="B411" s="31" t="s">
        <v>115</v>
      </c>
      <c r="C411" s="32"/>
      <c r="D411" s="33"/>
      <c r="E411" s="33"/>
      <c r="F411" s="33"/>
      <c r="G411" s="33"/>
      <c r="H411" s="33"/>
      <c r="I411" s="34"/>
    </row>
    <row r="412" spans="1:9" ht="15.75">
      <c r="A412" s="30"/>
      <c r="B412" s="31" t="s">
        <v>116</v>
      </c>
      <c r="C412" s="32"/>
      <c r="D412" s="33"/>
      <c r="E412" s="33"/>
      <c r="F412" s="33"/>
      <c r="G412" s="33"/>
      <c r="H412" s="33"/>
      <c r="I412" s="34"/>
    </row>
    <row r="413" spans="1:9" ht="15.75">
      <c r="A413" s="30"/>
      <c r="B413" s="31" t="s">
        <v>117</v>
      </c>
      <c r="C413" s="32" t="s">
        <v>112</v>
      </c>
      <c r="D413" s="107">
        <v>250878.80347746512</v>
      </c>
      <c r="E413" s="107">
        <v>250878.80347746512</v>
      </c>
      <c r="F413" s="107">
        <v>251672.36768018018</v>
      </c>
      <c r="G413" s="107">
        <v>251672.36768018018</v>
      </c>
      <c r="H413" s="107">
        <v>377049.6199324324</v>
      </c>
      <c r="I413" s="108">
        <v>377049.6199324324</v>
      </c>
    </row>
    <row r="414" spans="1:9" ht="15.75">
      <c r="A414" s="30"/>
      <c r="B414" s="31" t="s">
        <v>118</v>
      </c>
      <c r="C414" s="32" t="s">
        <v>114</v>
      </c>
      <c r="D414" s="107">
        <v>20.976846349206347</v>
      </c>
      <c r="E414" s="107">
        <v>20.976846349206347</v>
      </c>
      <c r="F414" s="107">
        <v>27.14703840814438</v>
      </c>
      <c r="G414" s="107">
        <v>27.14703840814438</v>
      </c>
      <c r="H414" s="107">
        <v>30.282794934512552</v>
      </c>
      <c r="I414" s="108">
        <v>30.282794934512552</v>
      </c>
    </row>
    <row r="415" spans="1:9" ht="16.5" thickBot="1">
      <c r="A415" s="127"/>
      <c r="B415" s="128" t="s">
        <v>119</v>
      </c>
      <c r="C415" s="129" t="s">
        <v>114</v>
      </c>
      <c r="D415" s="130">
        <v>418.83307936507936</v>
      </c>
      <c r="E415" s="130">
        <v>418.83307936507936</v>
      </c>
      <c r="F415" s="130">
        <v>444</v>
      </c>
      <c r="G415" s="130">
        <v>437</v>
      </c>
      <c r="H415" s="130">
        <v>675.7734989697926</v>
      </c>
      <c r="I415" s="131">
        <v>675.7734989697926</v>
      </c>
    </row>
    <row r="416" spans="1:9" ht="21" thickBot="1">
      <c r="A416" s="444" t="s">
        <v>137</v>
      </c>
      <c r="B416" s="445"/>
      <c r="C416" s="445"/>
      <c r="D416" s="445"/>
      <c r="E416" s="445"/>
      <c r="F416" s="445"/>
      <c r="G416" s="445"/>
      <c r="H416" s="445"/>
      <c r="I416" s="446"/>
    </row>
    <row r="417" spans="1:9" ht="21" thickBot="1">
      <c r="A417" s="447" t="s">
        <v>135</v>
      </c>
      <c r="B417" s="448"/>
      <c r="C417" s="448"/>
      <c r="D417" s="448"/>
      <c r="E417" s="448"/>
      <c r="F417" s="448"/>
      <c r="G417" s="448"/>
      <c r="H417" s="448"/>
      <c r="I417" s="449"/>
    </row>
    <row r="418" spans="1:9" ht="15.75">
      <c r="A418" s="466" t="s">
        <v>53</v>
      </c>
      <c r="B418" s="469" t="s">
        <v>0</v>
      </c>
      <c r="C418" s="469" t="s">
        <v>105</v>
      </c>
      <c r="D418" s="470" t="s">
        <v>106</v>
      </c>
      <c r="E418" s="471"/>
      <c r="F418" s="470" t="s">
        <v>107</v>
      </c>
      <c r="G418" s="471"/>
      <c r="H418" s="470" t="s">
        <v>108</v>
      </c>
      <c r="I418" s="472"/>
    </row>
    <row r="419" spans="1:9" ht="15.75">
      <c r="A419" s="466"/>
      <c r="B419" s="469"/>
      <c r="C419" s="469"/>
      <c r="D419" s="473">
        <v>2015</v>
      </c>
      <c r="E419" s="474"/>
      <c r="F419" s="473">
        <v>2016</v>
      </c>
      <c r="G419" s="474"/>
      <c r="H419" s="473">
        <v>2017</v>
      </c>
      <c r="I419" s="475"/>
    </row>
    <row r="420" spans="1:9" ht="15.75">
      <c r="A420" s="476"/>
      <c r="B420" s="477"/>
      <c r="C420" s="477"/>
      <c r="D420" s="28" t="s">
        <v>180</v>
      </c>
      <c r="E420" s="28" t="s">
        <v>181</v>
      </c>
      <c r="F420" s="28" t="s">
        <v>180</v>
      </c>
      <c r="G420" s="28" t="s">
        <v>181</v>
      </c>
      <c r="H420" s="28" t="s">
        <v>180</v>
      </c>
      <c r="I420" s="29" t="s">
        <v>181</v>
      </c>
    </row>
    <row r="421" spans="1:9" ht="15.75">
      <c r="A421" s="30" t="s">
        <v>2</v>
      </c>
      <c r="B421" s="31" t="s">
        <v>109</v>
      </c>
      <c r="C421" s="32"/>
      <c r="D421" s="33"/>
      <c r="E421" s="33"/>
      <c r="F421" s="33"/>
      <c r="G421" s="33"/>
      <c r="H421" s="33"/>
      <c r="I421" s="34"/>
    </row>
    <row r="422" spans="1:9" ht="15.75">
      <c r="A422" s="35" t="s">
        <v>4</v>
      </c>
      <c r="B422" s="36" t="s">
        <v>110</v>
      </c>
      <c r="C422" s="37"/>
      <c r="D422" s="38"/>
      <c r="E422" s="38"/>
      <c r="F422" s="38"/>
      <c r="G422" s="38"/>
      <c r="H422" s="38"/>
      <c r="I422" s="39"/>
    </row>
    <row r="423" spans="1:9" ht="78.75" hidden="1">
      <c r="A423" s="35"/>
      <c r="B423" s="36" t="s">
        <v>111</v>
      </c>
      <c r="C423" s="37" t="s">
        <v>112</v>
      </c>
      <c r="D423" s="38"/>
      <c r="E423" s="38"/>
      <c r="F423" s="38"/>
      <c r="G423" s="38"/>
      <c r="H423" s="38"/>
      <c r="I423" s="39"/>
    </row>
    <row r="424" spans="1:9" ht="94.5" hidden="1">
      <c r="A424" s="35"/>
      <c r="B424" s="36" t="s">
        <v>113</v>
      </c>
      <c r="C424" s="37" t="s">
        <v>114</v>
      </c>
      <c r="D424" s="38"/>
      <c r="E424" s="38"/>
      <c r="F424" s="38"/>
      <c r="G424" s="38"/>
      <c r="H424" s="38"/>
      <c r="I424" s="39"/>
    </row>
    <row r="425" spans="1:9" ht="15.75" hidden="1">
      <c r="A425" s="30" t="s">
        <v>7</v>
      </c>
      <c r="B425" s="31" t="s">
        <v>115</v>
      </c>
      <c r="C425" s="32"/>
      <c r="D425" s="33"/>
      <c r="E425" s="33"/>
      <c r="F425" s="33"/>
      <c r="G425" s="33"/>
      <c r="H425" s="33"/>
      <c r="I425" s="34"/>
    </row>
    <row r="426" spans="1:9" ht="15.75">
      <c r="A426" s="30"/>
      <c r="B426" s="31" t="s">
        <v>116</v>
      </c>
      <c r="C426" s="32"/>
      <c r="D426" s="33"/>
      <c r="E426" s="33"/>
      <c r="F426" s="33"/>
      <c r="G426" s="33"/>
      <c r="H426" s="33"/>
      <c r="I426" s="34"/>
    </row>
    <row r="427" spans="1:9" ht="15.75">
      <c r="A427" s="30"/>
      <c r="B427" s="31" t="s">
        <v>117</v>
      </c>
      <c r="C427" s="32" t="s">
        <v>112</v>
      </c>
      <c r="D427" s="107">
        <v>5806737</v>
      </c>
      <c r="E427" s="107">
        <v>4319797</v>
      </c>
      <c r="F427" s="107">
        <v>4319797</v>
      </c>
      <c r="G427" s="107">
        <v>4105236</v>
      </c>
      <c r="H427" s="107">
        <v>5794188.91</v>
      </c>
      <c r="I427" s="108">
        <v>5794188.91</v>
      </c>
    </row>
    <row r="428" spans="1:9" ht="15.75">
      <c r="A428" s="30"/>
      <c r="B428" s="31" t="s">
        <v>118</v>
      </c>
      <c r="C428" s="32" t="s">
        <v>114</v>
      </c>
      <c r="D428" s="107">
        <v>505</v>
      </c>
      <c r="E428" s="107">
        <v>577</v>
      </c>
      <c r="F428" s="107">
        <v>577</v>
      </c>
      <c r="G428" s="107">
        <v>526</v>
      </c>
      <c r="H428" s="107">
        <v>652.24</v>
      </c>
      <c r="I428" s="108">
        <v>652.24</v>
      </c>
    </row>
    <row r="429" spans="1:9" ht="16.5" thickBot="1">
      <c r="A429" s="111"/>
      <c r="B429" s="112" t="s">
        <v>119</v>
      </c>
      <c r="C429" s="113" t="s">
        <v>114</v>
      </c>
      <c r="D429" s="114">
        <v>8480</v>
      </c>
      <c r="E429" s="114">
        <v>7995</v>
      </c>
      <c r="F429" s="114">
        <v>7995</v>
      </c>
      <c r="G429" s="114">
        <v>7572</v>
      </c>
      <c r="H429" s="114">
        <v>9601.06</v>
      </c>
      <c r="I429" s="115">
        <v>9601.06</v>
      </c>
    </row>
    <row r="430" spans="1:9" ht="21" thickBot="1">
      <c r="A430" s="447" t="s">
        <v>343</v>
      </c>
      <c r="B430" s="448"/>
      <c r="C430" s="448"/>
      <c r="D430" s="448"/>
      <c r="E430" s="448"/>
      <c r="F430" s="448"/>
      <c r="G430" s="448"/>
      <c r="H430" s="448"/>
      <c r="I430" s="449"/>
    </row>
    <row r="431" spans="1:9" ht="15.75">
      <c r="A431" s="482" t="s">
        <v>53</v>
      </c>
      <c r="B431" s="483" t="s">
        <v>0</v>
      </c>
      <c r="C431" s="483" t="s">
        <v>105</v>
      </c>
      <c r="D431" s="483" t="s">
        <v>106</v>
      </c>
      <c r="E431" s="483"/>
      <c r="F431" s="483" t="s">
        <v>107</v>
      </c>
      <c r="G431" s="483"/>
      <c r="H431" s="483" t="s">
        <v>108</v>
      </c>
      <c r="I431" s="484"/>
    </row>
    <row r="432" spans="1:9" ht="15.75">
      <c r="A432" s="466"/>
      <c r="B432" s="469"/>
      <c r="C432" s="469"/>
      <c r="D432" s="473">
        <v>2015</v>
      </c>
      <c r="E432" s="474"/>
      <c r="F432" s="473">
        <v>2016</v>
      </c>
      <c r="G432" s="474"/>
      <c r="H432" s="473">
        <v>2017</v>
      </c>
      <c r="I432" s="475"/>
    </row>
    <row r="433" spans="1:9" ht="15.75">
      <c r="A433" s="476"/>
      <c r="B433" s="477"/>
      <c r="C433" s="477"/>
      <c r="D433" s="28" t="s">
        <v>180</v>
      </c>
      <c r="E433" s="28" t="s">
        <v>181</v>
      </c>
      <c r="F433" s="28" t="s">
        <v>180</v>
      </c>
      <c r="G433" s="28" t="s">
        <v>181</v>
      </c>
      <c r="H433" s="28" t="s">
        <v>180</v>
      </c>
      <c r="I433" s="29" t="s">
        <v>181</v>
      </c>
    </row>
    <row r="434" spans="1:9" ht="15.75">
      <c r="A434" s="30" t="s">
        <v>2</v>
      </c>
      <c r="B434" s="31" t="s">
        <v>109</v>
      </c>
      <c r="C434" s="32"/>
      <c r="D434" s="33"/>
      <c r="E434" s="33"/>
      <c r="F434" s="33"/>
      <c r="G434" s="33"/>
      <c r="H434" s="33"/>
      <c r="I434" s="34"/>
    </row>
    <row r="435" spans="1:9" ht="15.75">
      <c r="A435" s="35" t="s">
        <v>4</v>
      </c>
      <c r="B435" s="36" t="s">
        <v>110</v>
      </c>
      <c r="C435" s="37"/>
      <c r="D435" s="38"/>
      <c r="E435" s="38"/>
      <c r="F435" s="38"/>
      <c r="G435" s="38"/>
      <c r="H435" s="38"/>
      <c r="I435" s="39"/>
    </row>
    <row r="436" spans="1:9" ht="78.75">
      <c r="A436" s="35"/>
      <c r="B436" s="36" t="s">
        <v>111</v>
      </c>
      <c r="C436" s="37" t="s">
        <v>112</v>
      </c>
      <c r="D436" s="38"/>
      <c r="E436" s="38"/>
      <c r="F436" s="38"/>
      <c r="G436" s="38"/>
      <c r="H436" s="38"/>
      <c r="I436" s="39"/>
    </row>
    <row r="437" spans="1:9" ht="94.5">
      <c r="A437" s="35"/>
      <c r="B437" s="36" t="s">
        <v>113</v>
      </c>
      <c r="C437" s="37" t="s">
        <v>114</v>
      </c>
      <c r="D437" s="38"/>
      <c r="E437" s="38"/>
      <c r="F437" s="38"/>
      <c r="G437" s="38"/>
      <c r="H437" s="38"/>
      <c r="I437" s="39"/>
    </row>
    <row r="438" spans="1:9" ht="15.75">
      <c r="A438" s="30" t="s">
        <v>7</v>
      </c>
      <c r="B438" s="31" t="s">
        <v>115</v>
      </c>
      <c r="C438" s="32"/>
      <c r="D438" s="33"/>
      <c r="E438" s="33"/>
      <c r="F438" s="33"/>
      <c r="G438" s="33"/>
      <c r="H438" s="33"/>
      <c r="I438" s="34"/>
    </row>
    <row r="439" spans="1:9" ht="15.75">
      <c r="A439" s="30"/>
      <c r="B439" s="31" t="s">
        <v>116</v>
      </c>
      <c r="C439" s="32"/>
      <c r="D439" s="33"/>
      <c r="E439" s="33"/>
      <c r="F439" s="33"/>
      <c r="G439" s="33"/>
      <c r="H439" s="33"/>
      <c r="I439" s="34"/>
    </row>
    <row r="440" spans="1:9" ht="15.75">
      <c r="A440" s="30"/>
      <c r="B440" s="31" t="s">
        <v>117</v>
      </c>
      <c r="C440" s="32" t="s">
        <v>112</v>
      </c>
      <c r="D440" s="107">
        <v>2400673.71</v>
      </c>
      <c r="E440" s="107">
        <v>3205685.31</v>
      </c>
      <c r="F440" s="107">
        <v>3097444.42</v>
      </c>
      <c r="G440" s="107">
        <v>3097444.42</v>
      </c>
      <c r="H440" s="107">
        <v>3396673.72</v>
      </c>
      <c r="I440" s="108">
        <v>3396673.72</v>
      </c>
    </row>
    <row r="441" spans="1:9" ht="15.75">
      <c r="A441" s="30"/>
      <c r="B441" s="31" t="s">
        <v>118</v>
      </c>
      <c r="C441" s="32" t="s">
        <v>114</v>
      </c>
      <c r="D441" s="107">
        <v>167.64</v>
      </c>
      <c r="E441" s="107">
        <v>64.24</v>
      </c>
      <c r="F441" s="107">
        <v>197.18</v>
      </c>
      <c r="G441" s="107">
        <v>197.18</v>
      </c>
      <c r="H441" s="107">
        <v>240.81</v>
      </c>
      <c r="I441" s="108">
        <v>240.81</v>
      </c>
    </row>
    <row r="442" spans="1:9" ht="16.5" thickBot="1">
      <c r="A442" s="127"/>
      <c r="B442" s="128" t="s">
        <v>119</v>
      </c>
      <c r="C442" s="129" t="s">
        <v>114</v>
      </c>
      <c r="D442" s="130">
        <v>3432</v>
      </c>
      <c r="E442" s="130">
        <v>4905.16</v>
      </c>
      <c r="F442" s="130">
        <v>4915.99</v>
      </c>
      <c r="G442" s="130">
        <v>4915.99</v>
      </c>
      <c r="H442" s="130">
        <v>5474.16</v>
      </c>
      <c r="I442" s="131">
        <v>5474.16</v>
      </c>
    </row>
    <row r="443" spans="1:9" ht="21" thickBot="1">
      <c r="A443" s="444" t="s">
        <v>140</v>
      </c>
      <c r="B443" s="445"/>
      <c r="C443" s="445"/>
      <c r="D443" s="445"/>
      <c r="E443" s="445"/>
      <c r="F443" s="445"/>
      <c r="G443" s="445"/>
      <c r="H443" s="445"/>
      <c r="I443" s="446"/>
    </row>
    <row r="444" spans="1:9" ht="21" thickBot="1">
      <c r="A444" s="447" t="s">
        <v>138</v>
      </c>
      <c r="B444" s="448"/>
      <c r="C444" s="448"/>
      <c r="D444" s="448"/>
      <c r="E444" s="448"/>
      <c r="F444" s="448"/>
      <c r="G444" s="448"/>
      <c r="H444" s="448"/>
      <c r="I444" s="449"/>
    </row>
    <row r="445" spans="1:9" ht="15.75">
      <c r="A445" s="492" t="s">
        <v>53</v>
      </c>
      <c r="B445" s="488" t="s">
        <v>0</v>
      </c>
      <c r="C445" s="488" t="s">
        <v>105</v>
      </c>
      <c r="D445" s="488" t="s">
        <v>106</v>
      </c>
      <c r="E445" s="488"/>
      <c r="F445" s="488" t="s">
        <v>107</v>
      </c>
      <c r="G445" s="488"/>
      <c r="H445" s="488" t="s">
        <v>108</v>
      </c>
      <c r="I445" s="491"/>
    </row>
    <row r="446" spans="1:9" ht="15.75">
      <c r="A446" s="493"/>
      <c r="B446" s="489"/>
      <c r="C446" s="489"/>
      <c r="D446" s="473">
        <v>2015</v>
      </c>
      <c r="E446" s="474"/>
      <c r="F446" s="473">
        <v>2016</v>
      </c>
      <c r="G446" s="474"/>
      <c r="H446" s="473">
        <v>2017</v>
      </c>
      <c r="I446" s="475"/>
    </row>
    <row r="447" spans="1:9" ht="15.75">
      <c r="A447" s="494"/>
      <c r="B447" s="490"/>
      <c r="C447" s="490"/>
      <c r="D447" s="145" t="s">
        <v>180</v>
      </c>
      <c r="E447" s="145" t="s">
        <v>181</v>
      </c>
      <c r="F447" s="145" t="s">
        <v>180</v>
      </c>
      <c r="G447" s="145" t="s">
        <v>181</v>
      </c>
      <c r="H447" s="145" t="s">
        <v>180</v>
      </c>
      <c r="I447" s="146" t="s">
        <v>181</v>
      </c>
    </row>
    <row r="448" spans="1:9" ht="15.75">
      <c r="A448" s="231" t="s">
        <v>2</v>
      </c>
      <c r="B448" s="232" t="s">
        <v>109</v>
      </c>
      <c r="C448" s="233"/>
      <c r="D448" s="234"/>
      <c r="E448" s="234"/>
      <c r="F448" s="234"/>
      <c r="G448" s="234"/>
      <c r="H448" s="234"/>
      <c r="I448" s="235"/>
    </row>
    <row r="449" spans="1:9" ht="15.75">
      <c r="A449" s="231" t="s">
        <v>4</v>
      </c>
      <c r="B449" s="232" t="s">
        <v>110</v>
      </c>
      <c r="C449" s="233"/>
      <c r="D449" s="234"/>
      <c r="E449" s="234"/>
      <c r="F449" s="234"/>
      <c r="G449" s="234"/>
      <c r="H449" s="234"/>
      <c r="I449" s="235"/>
    </row>
    <row r="450" spans="1:9" ht="78.75">
      <c r="A450" s="231"/>
      <c r="B450" s="232" t="s">
        <v>111</v>
      </c>
      <c r="C450" s="233" t="s">
        <v>112</v>
      </c>
      <c r="D450" s="234"/>
      <c r="E450" s="234"/>
      <c r="F450" s="234"/>
      <c r="G450" s="234"/>
      <c r="H450" s="234"/>
      <c r="I450" s="235"/>
    </row>
    <row r="451" spans="1:9" ht="94.5">
      <c r="A451" s="231"/>
      <c r="B451" s="232" t="s">
        <v>113</v>
      </c>
      <c r="C451" s="233" t="s">
        <v>114</v>
      </c>
      <c r="D451" s="234"/>
      <c r="E451" s="234"/>
      <c r="F451" s="234"/>
      <c r="G451" s="234"/>
      <c r="H451" s="234"/>
      <c r="I451" s="235"/>
    </row>
    <row r="452" spans="1:9" ht="15.75">
      <c r="A452" s="231" t="s">
        <v>7</v>
      </c>
      <c r="B452" s="232" t="s">
        <v>115</v>
      </c>
      <c r="C452" s="233"/>
      <c r="D452" s="234"/>
      <c r="E452" s="234"/>
      <c r="F452" s="234"/>
      <c r="G452" s="234"/>
      <c r="H452" s="234"/>
      <c r="I452" s="235"/>
    </row>
    <row r="453" spans="1:9" ht="15.75">
      <c r="A453" s="231"/>
      <c r="B453" s="236" t="s">
        <v>146</v>
      </c>
      <c r="C453" s="233"/>
      <c r="D453" s="234"/>
      <c r="E453" s="234"/>
      <c r="F453" s="234"/>
      <c r="G453" s="234"/>
      <c r="H453" s="234"/>
      <c r="I453" s="235"/>
    </row>
    <row r="454" spans="1:9" ht="15.75">
      <c r="A454" s="231"/>
      <c r="B454" s="232" t="s">
        <v>116</v>
      </c>
      <c r="C454" s="233"/>
      <c r="D454" s="234"/>
      <c r="E454" s="234"/>
      <c r="F454" s="234"/>
      <c r="G454" s="234"/>
      <c r="H454" s="234"/>
      <c r="I454" s="235"/>
    </row>
    <row r="455" spans="1:9" ht="15.75">
      <c r="A455" s="231"/>
      <c r="B455" s="232" t="s">
        <v>117</v>
      </c>
      <c r="C455" s="233" t="s">
        <v>112</v>
      </c>
      <c r="D455" s="234">
        <f>144.91847*1000</f>
        <v>144918.47</v>
      </c>
      <c r="E455" s="234">
        <v>147435.62</v>
      </c>
      <c r="F455" s="234">
        <v>172514.47</v>
      </c>
      <c r="G455" s="234">
        <v>183996.02</v>
      </c>
      <c r="H455" s="234">
        <v>225145.33007256238</v>
      </c>
      <c r="I455" s="235">
        <f>H455</f>
        <v>225145.33007256238</v>
      </c>
    </row>
    <row r="456" spans="1:9" ht="15.75">
      <c r="A456" s="231"/>
      <c r="B456" s="232" t="s">
        <v>118</v>
      </c>
      <c r="C456" s="233" t="s">
        <v>114</v>
      </c>
      <c r="D456" s="234">
        <v>52.1</v>
      </c>
      <c r="E456" s="234">
        <v>49.92</v>
      </c>
      <c r="F456" s="234">
        <v>18.31</v>
      </c>
      <c r="G456" s="234">
        <v>19.79</v>
      </c>
      <c r="H456" s="234">
        <v>20.754134128978897</v>
      </c>
      <c r="I456" s="235">
        <f>H456</f>
        <v>20.754134128978897</v>
      </c>
    </row>
    <row r="457" spans="1:9" ht="15.75">
      <c r="A457" s="237"/>
      <c r="B457" s="238" t="s">
        <v>119</v>
      </c>
      <c r="C457" s="239" t="s">
        <v>114</v>
      </c>
      <c r="D457" s="240">
        <v>256.19</v>
      </c>
      <c r="E457" s="240">
        <v>258.4</v>
      </c>
      <c r="F457" s="240">
        <v>258.40000000000003</v>
      </c>
      <c r="G457" s="240">
        <v>277.78000000000003</v>
      </c>
      <c r="H457" s="240">
        <v>340.28111018962454</v>
      </c>
      <c r="I457" s="241">
        <f>H457</f>
        <v>340.28111018962454</v>
      </c>
    </row>
    <row r="458" spans="1:9" ht="15.75">
      <c r="A458" s="237"/>
      <c r="B458" s="232" t="s">
        <v>147</v>
      </c>
      <c r="C458" s="239"/>
      <c r="D458" s="240"/>
      <c r="E458" s="240"/>
      <c r="F458" s="240"/>
      <c r="G458" s="240"/>
      <c r="H458" s="240"/>
      <c r="I458" s="241"/>
    </row>
    <row r="459" spans="1:9" ht="15.75">
      <c r="A459" s="237"/>
      <c r="B459" s="232" t="s">
        <v>116</v>
      </c>
      <c r="C459" s="239"/>
      <c r="D459" s="240"/>
      <c r="E459" s="240"/>
      <c r="F459" s="240"/>
      <c r="G459" s="240"/>
      <c r="H459" s="240"/>
      <c r="I459" s="241"/>
    </row>
    <row r="460" spans="1:9" ht="15.75">
      <c r="A460" s="237"/>
      <c r="B460" s="232" t="s">
        <v>117</v>
      </c>
      <c r="C460" s="233" t="s">
        <v>112</v>
      </c>
      <c r="D460" s="240"/>
      <c r="E460" s="240"/>
      <c r="F460" s="240"/>
      <c r="G460" s="240"/>
      <c r="H460" s="240">
        <v>201140.486530495</v>
      </c>
      <c r="I460" s="241">
        <f>H460</f>
        <v>201140.486530495</v>
      </c>
    </row>
    <row r="461" spans="1:9" ht="15.75">
      <c r="A461" s="237"/>
      <c r="B461" s="232" t="s">
        <v>118</v>
      </c>
      <c r="C461" s="233" t="s">
        <v>114</v>
      </c>
      <c r="D461" s="240"/>
      <c r="E461" s="240"/>
      <c r="F461" s="240"/>
      <c r="G461" s="240"/>
      <c r="H461" s="240">
        <v>20.75412124559348</v>
      </c>
      <c r="I461" s="241">
        <f>H461</f>
        <v>20.75412124559348</v>
      </c>
    </row>
    <row r="462" spans="1:9" ht="15.75">
      <c r="A462" s="237"/>
      <c r="B462" s="238" t="s">
        <v>119</v>
      </c>
      <c r="C462" s="239" t="s">
        <v>114</v>
      </c>
      <c r="D462" s="240"/>
      <c r="E462" s="240"/>
      <c r="F462" s="240"/>
      <c r="G462" s="240"/>
      <c r="H462" s="240">
        <v>340.28089895591734</v>
      </c>
      <c r="I462" s="241">
        <f>H462</f>
        <v>340.28089895591734</v>
      </c>
    </row>
    <row r="463" spans="1:9" ht="15.75">
      <c r="A463" s="231"/>
      <c r="B463" s="236" t="s">
        <v>223</v>
      </c>
      <c r="C463" s="233"/>
      <c r="D463" s="234"/>
      <c r="E463" s="234"/>
      <c r="F463" s="234"/>
      <c r="G463" s="234"/>
      <c r="H463" s="234"/>
      <c r="I463" s="235"/>
    </row>
    <row r="464" spans="1:9" ht="15.75">
      <c r="A464" s="231"/>
      <c r="B464" s="232" t="s">
        <v>116</v>
      </c>
      <c r="C464" s="233"/>
      <c r="D464" s="234"/>
      <c r="E464" s="234"/>
      <c r="F464" s="234"/>
      <c r="G464" s="234"/>
      <c r="H464" s="234"/>
      <c r="I464" s="235"/>
    </row>
    <row r="465" spans="1:9" ht="15.75">
      <c r="A465" s="231"/>
      <c r="B465" s="232" t="s">
        <v>117</v>
      </c>
      <c r="C465" s="233" t="s">
        <v>112</v>
      </c>
      <c r="D465" s="242">
        <v>260778.78</v>
      </c>
      <c r="E465" s="242">
        <v>260778.78</v>
      </c>
      <c r="F465" s="242" t="s">
        <v>179</v>
      </c>
      <c r="G465" s="242" t="s">
        <v>179</v>
      </c>
      <c r="H465" s="234"/>
      <c r="I465" s="235"/>
    </row>
    <row r="466" spans="1:9" ht="15.75">
      <c r="A466" s="231"/>
      <c r="B466" s="232" t="s">
        <v>118</v>
      </c>
      <c r="C466" s="233" t="s">
        <v>114</v>
      </c>
      <c r="D466" s="242">
        <v>35.58</v>
      </c>
      <c r="E466" s="242">
        <v>34.63</v>
      </c>
      <c r="F466" s="242" t="s">
        <v>179</v>
      </c>
      <c r="G466" s="242" t="s">
        <v>179</v>
      </c>
      <c r="H466" s="234"/>
      <c r="I466" s="235"/>
    </row>
    <row r="467" spans="1:9" ht="15.75">
      <c r="A467" s="237"/>
      <c r="B467" s="238" t="s">
        <v>119</v>
      </c>
      <c r="C467" s="239" t="s">
        <v>114</v>
      </c>
      <c r="D467" s="243">
        <v>397.67</v>
      </c>
      <c r="E467" s="243">
        <v>387.1</v>
      </c>
      <c r="F467" s="243" t="s">
        <v>179</v>
      </c>
      <c r="G467" s="243" t="s">
        <v>179</v>
      </c>
      <c r="H467" s="240"/>
      <c r="I467" s="241"/>
    </row>
    <row r="468" spans="1:9" ht="15.75">
      <c r="A468" s="231"/>
      <c r="B468" s="236" t="s">
        <v>224</v>
      </c>
      <c r="C468" s="233"/>
      <c r="D468" s="234"/>
      <c r="E468" s="234"/>
      <c r="F468" s="234"/>
      <c r="G468" s="234"/>
      <c r="H468" s="234"/>
      <c r="I468" s="235"/>
    </row>
    <row r="469" spans="1:9" ht="15.75">
      <c r="A469" s="231"/>
      <c r="B469" s="232" t="s">
        <v>116</v>
      </c>
      <c r="C469" s="233"/>
      <c r="D469" s="234"/>
      <c r="E469" s="234"/>
      <c r="F469" s="234"/>
      <c r="G469" s="234"/>
      <c r="H469" s="234"/>
      <c r="I469" s="235"/>
    </row>
    <row r="470" spans="1:9" ht="15.75">
      <c r="A470" s="231"/>
      <c r="B470" s="232" t="s">
        <v>117</v>
      </c>
      <c r="C470" s="233" t="s">
        <v>112</v>
      </c>
      <c r="D470" s="234">
        <f>4.97386*1000</f>
        <v>4973.860000000001</v>
      </c>
      <c r="E470" s="234">
        <v>5939.81</v>
      </c>
      <c r="F470" s="234">
        <v>946.57</v>
      </c>
      <c r="G470" s="234">
        <v>1152.96</v>
      </c>
      <c r="H470" s="234"/>
      <c r="I470" s="235"/>
    </row>
    <row r="471" spans="1:9" ht="15.75">
      <c r="A471" s="231"/>
      <c r="B471" s="232" t="s">
        <v>118</v>
      </c>
      <c r="C471" s="233" t="s">
        <v>114</v>
      </c>
      <c r="D471" s="234">
        <v>4.41</v>
      </c>
      <c r="E471" s="234">
        <v>4.37</v>
      </c>
      <c r="F471" s="234">
        <v>4.720000000000001</v>
      </c>
      <c r="G471" s="234">
        <v>5.07</v>
      </c>
      <c r="H471" s="234"/>
      <c r="I471" s="235"/>
    </row>
    <row r="472" spans="1:9" ht="15.75">
      <c r="A472" s="237"/>
      <c r="B472" s="238" t="s">
        <v>119</v>
      </c>
      <c r="C472" s="239" t="s">
        <v>114</v>
      </c>
      <c r="D472" s="240">
        <v>11.23</v>
      </c>
      <c r="E472" s="234">
        <v>12.04</v>
      </c>
      <c r="F472" s="240">
        <v>6.14</v>
      </c>
      <c r="G472" s="234">
        <v>6.79</v>
      </c>
      <c r="H472" s="240"/>
      <c r="I472" s="241"/>
    </row>
    <row r="473" spans="1:9" ht="15.75">
      <c r="A473" s="231"/>
      <c r="B473" s="236" t="s">
        <v>148</v>
      </c>
      <c r="C473" s="233"/>
      <c r="D473" s="234"/>
      <c r="E473" s="234"/>
      <c r="F473" s="234"/>
      <c r="G473" s="234"/>
      <c r="H473" s="234"/>
      <c r="I473" s="235"/>
    </row>
    <row r="474" spans="1:9" ht="15.75">
      <c r="A474" s="231"/>
      <c r="B474" s="232" t="s">
        <v>116</v>
      </c>
      <c r="C474" s="233"/>
      <c r="D474" s="234"/>
      <c r="E474" s="234"/>
      <c r="F474" s="234"/>
      <c r="G474" s="234"/>
      <c r="H474" s="234"/>
      <c r="I474" s="235"/>
    </row>
    <row r="475" spans="1:9" ht="15.75">
      <c r="A475" s="231"/>
      <c r="B475" s="232" t="s">
        <v>117</v>
      </c>
      <c r="C475" s="233" t="s">
        <v>112</v>
      </c>
      <c r="D475" s="234">
        <v>599880.92</v>
      </c>
      <c r="E475" s="234">
        <v>599209.77</v>
      </c>
      <c r="F475" s="234">
        <v>588253.73</v>
      </c>
      <c r="G475" s="234">
        <v>587925.22</v>
      </c>
      <c r="H475" s="234"/>
      <c r="I475" s="235"/>
    </row>
    <row r="476" spans="1:9" ht="15.75">
      <c r="A476" s="231"/>
      <c r="B476" s="232" t="s">
        <v>118</v>
      </c>
      <c r="C476" s="233" t="s">
        <v>114</v>
      </c>
      <c r="D476" s="234">
        <v>144.15</v>
      </c>
      <c r="E476" s="234">
        <v>67.23</v>
      </c>
      <c r="F476" s="234">
        <v>54.84</v>
      </c>
      <c r="G476" s="234">
        <v>169.24</v>
      </c>
      <c r="H476" s="234"/>
      <c r="I476" s="235"/>
    </row>
    <row r="477" spans="1:9" ht="15.75">
      <c r="A477" s="237"/>
      <c r="B477" s="238" t="s">
        <v>119</v>
      </c>
      <c r="C477" s="239" t="s">
        <v>114</v>
      </c>
      <c r="D477" s="240">
        <v>1094.01</v>
      </c>
      <c r="E477" s="234">
        <v>1176.77</v>
      </c>
      <c r="F477" s="240">
        <v>1006.3</v>
      </c>
      <c r="G477" s="234">
        <v>1143.38</v>
      </c>
      <c r="H477" s="240"/>
      <c r="I477" s="241"/>
    </row>
    <row r="478" spans="1:9" ht="15.75">
      <c r="A478" s="231"/>
      <c r="B478" s="236" t="s">
        <v>225</v>
      </c>
      <c r="C478" s="233"/>
      <c r="D478" s="234"/>
      <c r="E478" s="234"/>
      <c r="F478" s="234"/>
      <c r="G478" s="234"/>
      <c r="H478" s="234"/>
      <c r="I478" s="235"/>
    </row>
    <row r="479" spans="1:9" ht="15.75">
      <c r="A479" s="231"/>
      <c r="B479" s="232" t="s">
        <v>116</v>
      </c>
      <c r="C479" s="233"/>
      <c r="D479" s="234"/>
      <c r="E479" s="234"/>
      <c r="F479" s="234"/>
      <c r="G479" s="234"/>
      <c r="H479" s="234"/>
      <c r="I479" s="235"/>
    </row>
    <row r="480" spans="1:9" ht="15.75">
      <c r="A480" s="231"/>
      <c r="B480" s="232" t="s">
        <v>117</v>
      </c>
      <c r="C480" s="233" t="s">
        <v>112</v>
      </c>
      <c r="D480" s="234">
        <v>22219.29</v>
      </c>
      <c r="E480" s="234">
        <f>D480</f>
        <v>22219.29</v>
      </c>
      <c r="F480" s="234">
        <v>0</v>
      </c>
      <c r="G480" s="234">
        <v>0</v>
      </c>
      <c r="H480" s="234"/>
      <c r="I480" s="235"/>
    </row>
    <row r="481" spans="1:9" ht="15.75">
      <c r="A481" s="231"/>
      <c r="B481" s="232" t="s">
        <v>118</v>
      </c>
      <c r="C481" s="233" t="s">
        <v>114</v>
      </c>
      <c r="D481" s="234">
        <v>66.57</v>
      </c>
      <c r="E481" s="234">
        <v>73.35</v>
      </c>
      <c r="F481" s="234">
        <v>0</v>
      </c>
      <c r="G481" s="234">
        <v>0</v>
      </c>
      <c r="H481" s="234"/>
      <c r="I481" s="235"/>
    </row>
    <row r="482" spans="1:9" ht="15.75">
      <c r="A482" s="237"/>
      <c r="B482" s="238" t="s">
        <v>119</v>
      </c>
      <c r="C482" s="239" t="s">
        <v>114</v>
      </c>
      <c r="D482" s="240">
        <v>487.29</v>
      </c>
      <c r="E482" s="234">
        <v>536.94</v>
      </c>
      <c r="F482" s="240">
        <v>0</v>
      </c>
      <c r="G482" s="234">
        <v>0</v>
      </c>
      <c r="H482" s="240"/>
      <c r="I482" s="241"/>
    </row>
    <row r="483" spans="1:9" ht="15.75">
      <c r="A483" s="231"/>
      <c r="B483" s="236" t="s">
        <v>226</v>
      </c>
      <c r="C483" s="233"/>
      <c r="D483" s="234"/>
      <c r="E483" s="234"/>
      <c r="F483" s="234"/>
      <c r="G483" s="234"/>
      <c r="H483" s="234"/>
      <c r="I483" s="235"/>
    </row>
    <row r="484" spans="1:9" ht="15.75">
      <c r="A484" s="231"/>
      <c r="B484" s="232" t="s">
        <v>116</v>
      </c>
      <c r="C484" s="233"/>
      <c r="D484" s="234"/>
      <c r="E484" s="234"/>
      <c r="F484" s="234"/>
      <c r="G484" s="234"/>
      <c r="H484" s="234"/>
      <c r="I484" s="235"/>
    </row>
    <row r="485" spans="1:9" ht="15.75">
      <c r="A485" s="231"/>
      <c r="B485" s="232" t="s">
        <v>117</v>
      </c>
      <c r="C485" s="233" t="s">
        <v>112</v>
      </c>
      <c r="D485" s="234">
        <v>622846.74</v>
      </c>
      <c r="E485" s="234">
        <v>622846.74</v>
      </c>
      <c r="F485" s="234">
        <v>0</v>
      </c>
      <c r="G485" s="234">
        <v>0</v>
      </c>
      <c r="H485" s="234"/>
      <c r="I485" s="235"/>
    </row>
    <row r="486" spans="1:9" ht="15.75">
      <c r="A486" s="231"/>
      <c r="B486" s="232" t="s">
        <v>118</v>
      </c>
      <c r="C486" s="233" t="s">
        <v>114</v>
      </c>
      <c r="D486" s="234">
        <v>0</v>
      </c>
      <c r="E486" s="234">
        <v>0</v>
      </c>
      <c r="F486" s="234">
        <v>0</v>
      </c>
      <c r="G486" s="234">
        <v>0</v>
      </c>
      <c r="H486" s="234"/>
      <c r="I486" s="235"/>
    </row>
    <row r="487" spans="1:9" ht="15" customHeight="1">
      <c r="A487" s="237"/>
      <c r="B487" s="238" t="s">
        <v>119</v>
      </c>
      <c r="C487" s="239" t="s">
        <v>114</v>
      </c>
      <c r="D487" s="240">
        <v>1591.9</v>
      </c>
      <c r="E487" s="234">
        <v>1590.96</v>
      </c>
      <c r="F487" s="234">
        <v>0</v>
      </c>
      <c r="G487" s="234">
        <v>0</v>
      </c>
      <c r="H487" s="240"/>
      <c r="I487" s="241"/>
    </row>
    <row r="488" spans="1:9" ht="15" customHeight="1">
      <c r="A488" s="231"/>
      <c r="B488" s="236" t="s">
        <v>227</v>
      </c>
      <c r="C488" s="233"/>
      <c r="D488" s="234"/>
      <c r="E488" s="234"/>
      <c r="F488" s="234"/>
      <c r="G488" s="234"/>
      <c r="H488" s="234"/>
      <c r="I488" s="235"/>
    </row>
    <row r="489" spans="1:9" ht="15.75">
      <c r="A489" s="231"/>
      <c r="B489" s="232" t="s">
        <v>116</v>
      </c>
      <c r="C489" s="233"/>
      <c r="D489" s="234"/>
      <c r="E489" s="234"/>
      <c r="F489" s="234"/>
      <c r="G489" s="234"/>
      <c r="H489" s="234"/>
      <c r="I489" s="235"/>
    </row>
    <row r="490" spans="1:9" ht="15.75">
      <c r="A490" s="231"/>
      <c r="B490" s="232" t="s">
        <v>117</v>
      </c>
      <c r="C490" s="233" t="s">
        <v>112</v>
      </c>
      <c r="D490" s="234">
        <v>535956.85</v>
      </c>
      <c r="E490" s="234">
        <v>535956.85</v>
      </c>
      <c r="F490" s="234">
        <v>0</v>
      </c>
      <c r="G490" s="234">
        <v>0</v>
      </c>
      <c r="H490" s="234"/>
      <c r="I490" s="235"/>
    </row>
    <row r="491" spans="1:9" ht="15.75">
      <c r="A491" s="231"/>
      <c r="B491" s="232" t="s">
        <v>118</v>
      </c>
      <c r="C491" s="233" t="s">
        <v>114</v>
      </c>
      <c r="D491" s="234">
        <v>0</v>
      </c>
      <c r="E491" s="234">
        <v>0</v>
      </c>
      <c r="F491" s="234">
        <v>0</v>
      </c>
      <c r="G491" s="234">
        <v>0</v>
      </c>
      <c r="H491" s="234"/>
      <c r="I491" s="235"/>
    </row>
    <row r="492" spans="1:9" ht="15.75">
      <c r="A492" s="237"/>
      <c r="B492" s="238" t="s">
        <v>119</v>
      </c>
      <c r="C492" s="239" t="s">
        <v>114</v>
      </c>
      <c r="D492" s="240">
        <v>757.97</v>
      </c>
      <c r="E492" s="234">
        <v>811.3</v>
      </c>
      <c r="F492" s="234">
        <v>0</v>
      </c>
      <c r="G492" s="234">
        <v>0</v>
      </c>
      <c r="H492" s="240"/>
      <c r="I492" s="241"/>
    </row>
    <row r="493" spans="1:9" ht="15.75">
      <c r="A493" s="231"/>
      <c r="B493" s="236" t="s">
        <v>228</v>
      </c>
      <c r="C493" s="233"/>
      <c r="D493" s="234"/>
      <c r="E493" s="234"/>
      <c r="F493" s="234"/>
      <c r="G493" s="234"/>
      <c r="H493" s="234"/>
      <c r="I493" s="235"/>
    </row>
    <row r="494" spans="1:9" ht="15.75">
      <c r="A494" s="231"/>
      <c r="B494" s="232" t="s">
        <v>116</v>
      </c>
      <c r="C494" s="233"/>
      <c r="D494" s="234"/>
      <c r="E494" s="234"/>
      <c r="F494" s="234"/>
      <c r="G494" s="234"/>
      <c r="H494" s="234"/>
      <c r="I494" s="235"/>
    </row>
    <row r="495" spans="1:9" ht="15" customHeight="1">
      <c r="A495" s="231"/>
      <c r="B495" s="232" t="s">
        <v>117</v>
      </c>
      <c r="C495" s="233" t="s">
        <v>112</v>
      </c>
      <c r="D495" s="234">
        <v>716259.39</v>
      </c>
      <c r="E495" s="234">
        <v>716259.39</v>
      </c>
      <c r="F495" s="234">
        <v>677797.52</v>
      </c>
      <c r="G495" s="234">
        <v>677797.52</v>
      </c>
      <c r="H495" s="234"/>
      <c r="I495" s="235"/>
    </row>
    <row r="496" spans="1:9" ht="15" customHeight="1">
      <c r="A496" s="231"/>
      <c r="B496" s="232" t="s">
        <v>118</v>
      </c>
      <c r="C496" s="233" t="s">
        <v>114</v>
      </c>
      <c r="D496" s="234">
        <v>579.68</v>
      </c>
      <c r="E496" s="234">
        <v>457.65</v>
      </c>
      <c r="F496" s="234">
        <v>415.14</v>
      </c>
      <c r="G496" s="234">
        <v>295.41</v>
      </c>
      <c r="H496" s="234"/>
      <c r="I496" s="235"/>
    </row>
    <row r="497" spans="1:9" ht="15" customHeight="1">
      <c r="A497" s="237"/>
      <c r="B497" s="238" t="s">
        <v>119</v>
      </c>
      <c r="C497" s="239" t="s">
        <v>114</v>
      </c>
      <c r="D497" s="240">
        <v>3948.91</v>
      </c>
      <c r="E497" s="240">
        <v>3803.13</v>
      </c>
      <c r="F497" s="240">
        <v>2818.91</v>
      </c>
      <c r="G497" s="240">
        <v>2611</v>
      </c>
      <c r="H497" s="240"/>
      <c r="I497" s="241"/>
    </row>
    <row r="498" spans="1:9" ht="15" customHeight="1">
      <c r="A498" s="231"/>
      <c r="B498" s="236" t="s">
        <v>229</v>
      </c>
      <c r="C498" s="233"/>
      <c r="D498" s="234"/>
      <c r="E498" s="234"/>
      <c r="F498" s="234"/>
      <c r="G498" s="234"/>
      <c r="H498" s="234"/>
      <c r="I498" s="235"/>
    </row>
    <row r="499" spans="1:9" ht="15.75">
      <c r="A499" s="231"/>
      <c r="B499" s="232" t="s">
        <v>116</v>
      </c>
      <c r="C499" s="233"/>
      <c r="D499" s="234"/>
      <c r="E499" s="234"/>
      <c r="F499" s="234"/>
      <c r="G499" s="234"/>
      <c r="H499" s="234"/>
      <c r="I499" s="235"/>
    </row>
    <row r="500" spans="1:9" ht="15.75">
      <c r="A500" s="231"/>
      <c r="B500" s="232" t="s">
        <v>117</v>
      </c>
      <c r="C500" s="233" t="s">
        <v>112</v>
      </c>
      <c r="D500" s="234">
        <f>0.05295*1000</f>
        <v>52.949999999999996</v>
      </c>
      <c r="E500" s="234">
        <v>3305.54</v>
      </c>
      <c r="F500" s="234">
        <v>28.84</v>
      </c>
      <c r="G500" s="234">
        <v>56380.4</v>
      </c>
      <c r="H500" s="234"/>
      <c r="I500" s="235"/>
    </row>
    <row r="501" spans="1:9" ht="15.75">
      <c r="A501" s="231"/>
      <c r="B501" s="232" t="s">
        <v>118</v>
      </c>
      <c r="C501" s="233" t="s">
        <v>114</v>
      </c>
      <c r="D501" s="234">
        <f>0.00098*1000</f>
        <v>0.98</v>
      </c>
      <c r="E501" s="234">
        <v>126.32</v>
      </c>
      <c r="F501" s="234">
        <v>0.12000000000000001</v>
      </c>
      <c r="G501" s="234">
        <v>96.02</v>
      </c>
      <c r="H501" s="234"/>
      <c r="I501" s="235"/>
    </row>
    <row r="502" spans="1:9" ht="15.75">
      <c r="A502" s="237"/>
      <c r="B502" s="238" t="s">
        <v>119</v>
      </c>
      <c r="C502" s="239" t="s">
        <v>114</v>
      </c>
      <c r="D502" s="240">
        <v>1.09</v>
      </c>
      <c r="E502" s="240">
        <v>132.93</v>
      </c>
      <c r="F502" s="240">
        <v>0.18000000000000002</v>
      </c>
      <c r="G502" s="240">
        <v>204.91</v>
      </c>
      <c r="H502" s="240"/>
      <c r="I502" s="241"/>
    </row>
    <row r="503" spans="1:9" ht="15.75">
      <c r="A503" s="231"/>
      <c r="B503" s="236" t="s">
        <v>230</v>
      </c>
      <c r="C503" s="233"/>
      <c r="D503" s="234"/>
      <c r="E503" s="234"/>
      <c r="F503" s="234"/>
      <c r="G503" s="234"/>
      <c r="H503" s="234"/>
      <c r="I503" s="235"/>
    </row>
    <row r="504" spans="1:9" ht="15.75">
      <c r="A504" s="231"/>
      <c r="B504" s="232" t="s">
        <v>116</v>
      </c>
      <c r="C504" s="233"/>
      <c r="D504" s="234"/>
      <c r="E504" s="234"/>
      <c r="F504" s="234"/>
      <c r="G504" s="234"/>
      <c r="H504" s="234"/>
      <c r="I504" s="235"/>
    </row>
    <row r="505" spans="1:9" ht="15" customHeight="1">
      <c r="A505" s="231"/>
      <c r="B505" s="232" t="s">
        <v>117</v>
      </c>
      <c r="C505" s="233" t="s">
        <v>112</v>
      </c>
      <c r="D505" s="234">
        <v>71895.51</v>
      </c>
      <c r="E505" s="234">
        <v>71895.51</v>
      </c>
      <c r="F505" s="234">
        <v>105301.90000000001</v>
      </c>
      <c r="G505" s="234">
        <v>105301.90000000001</v>
      </c>
      <c r="H505" s="234"/>
      <c r="I505" s="235"/>
    </row>
    <row r="506" spans="1:9" ht="15.75">
      <c r="A506" s="231"/>
      <c r="B506" s="232" t="s">
        <v>118</v>
      </c>
      <c r="C506" s="233" t="s">
        <v>114</v>
      </c>
      <c r="D506" s="234">
        <v>0</v>
      </c>
      <c r="E506" s="234">
        <v>0</v>
      </c>
      <c r="F506" s="234">
        <v>149.88000000000002</v>
      </c>
      <c r="G506" s="234">
        <v>148.45</v>
      </c>
      <c r="H506" s="234"/>
      <c r="I506" s="235"/>
    </row>
    <row r="507" spans="1:9" ht="16.5" customHeight="1">
      <c r="A507" s="237"/>
      <c r="B507" s="238" t="s">
        <v>119</v>
      </c>
      <c r="C507" s="239" t="s">
        <v>114</v>
      </c>
      <c r="D507" s="240">
        <v>154.9</v>
      </c>
      <c r="E507" s="240">
        <v>189.17</v>
      </c>
      <c r="F507" s="240">
        <v>350.74</v>
      </c>
      <c r="G507" s="240">
        <v>349.31</v>
      </c>
      <c r="H507" s="240"/>
      <c r="I507" s="241"/>
    </row>
    <row r="508" spans="1:9" ht="15.75">
      <c r="A508" s="231"/>
      <c r="B508" s="236" t="s">
        <v>231</v>
      </c>
      <c r="C508" s="233"/>
      <c r="D508" s="234"/>
      <c r="E508" s="234"/>
      <c r="F508" s="234"/>
      <c r="G508" s="234"/>
      <c r="H508" s="234"/>
      <c r="I508" s="235"/>
    </row>
    <row r="509" spans="1:9" ht="15.75">
      <c r="A509" s="231"/>
      <c r="B509" s="232" t="s">
        <v>116</v>
      </c>
      <c r="C509" s="233"/>
      <c r="D509" s="234"/>
      <c r="E509" s="234"/>
      <c r="F509" s="234"/>
      <c r="G509" s="234"/>
      <c r="H509" s="234"/>
      <c r="I509" s="235"/>
    </row>
    <row r="510" spans="1:9" ht="15.75">
      <c r="A510" s="231"/>
      <c r="B510" s="232" t="s">
        <v>117</v>
      </c>
      <c r="C510" s="233" t="s">
        <v>112</v>
      </c>
      <c r="D510" s="234">
        <v>1588726.93</v>
      </c>
      <c r="E510" s="234">
        <v>1588726.93</v>
      </c>
      <c r="F510" s="234">
        <v>1105050.6700000002</v>
      </c>
      <c r="G510" s="234">
        <v>1105050.6700000002</v>
      </c>
      <c r="H510" s="234"/>
      <c r="I510" s="235"/>
    </row>
    <row r="511" spans="1:9" ht="15.75">
      <c r="A511" s="231"/>
      <c r="B511" s="232" t="s">
        <v>118</v>
      </c>
      <c r="C511" s="233" t="s">
        <v>114</v>
      </c>
      <c r="D511" s="234">
        <v>0</v>
      </c>
      <c r="E511" s="234">
        <v>0</v>
      </c>
      <c r="F511" s="234">
        <v>411.16</v>
      </c>
      <c r="G511" s="234">
        <v>394.07</v>
      </c>
      <c r="H511" s="234"/>
      <c r="I511" s="235"/>
    </row>
    <row r="512" spans="1:9" ht="15.75">
      <c r="A512" s="237"/>
      <c r="B512" s="238" t="s">
        <v>119</v>
      </c>
      <c r="C512" s="239" t="s">
        <v>114</v>
      </c>
      <c r="D512" s="234">
        <v>13473.43</v>
      </c>
      <c r="E512" s="234">
        <v>16803.83</v>
      </c>
      <c r="F512" s="240">
        <v>4010.4800000000005</v>
      </c>
      <c r="G512" s="240">
        <v>4393.29</v>
      </c>
      <c r="H512" s="240"/>
      <c r="I512" s="241"/>
    </row>
    <row r="513" spans="1:9" ht="15.75">
      <c r="A513" s="237"/>
      <c r="B513" s="236" t="s">
        <v>232</v>
      </c>
      <c r="C513" s="239"/>
      <c r="D513" s="244"/>
      <c r="E513" s="244"/>
      <c r="F513" s="240"/>
      <c r="G513" s="240"/>
      <c r="H513" s="240"/>
      <c r="I513" s="241"/>
    </row>
    <row r="514" spans="1:9" ht="15.75" hidden="1">
      <c r="A514" s="237"/>
      <c r="B514" s="232" t="s">
        <v>116</v>
      </c>
      <c r="C514" s="239"/>
      <c r="D514" s="244"/>
      <c r="E514" s="244"/>
      <c r="F514" s="234"/>
      <c r="G514" s="234"/>
      <c r="H514" s="240"/>
      <c r="I514" s="241"/>
    </row>
    <row r="515" spans="1:9" ht="15.75" hidden="1">
      <c r="A515" s="237"/>
      <c r="B515" s="232" t="s">
        <v>117</v>
      </c>
      <c r="C515" s="233" t="s">
        <v>112</v>
      </c>
      <c r="D515" s="244"/>
      <c r="E515" s="244"/>
      <c r="F515" s="244">
        <v>252777.25</v>
      </c>
      <c r="G515" s="244">
        <v>252777.25</v>
      </c>
      <c r="H515" s="240"/>
      <c r="I515" s="241"/>
    </row>
    <row r="516" spans="1:9" ht="15.75" hidden="1">
      <c r="A516" s="237"/>
      <c r="B516" s="232" t="s">
        <v>118</v>
      </c>
      <c r="C516" s="233" t="s">
        <v>114</v>
      </c>
      <c r="D516" s="244"/>
      <c r="E516" s="244"/>
      <c r="F516" s="244">
        <v>23.810000000000002</v>
      </c>
      <c r="G516" s="244">
        <v>21.84</v>
      </c>
      <c r="H516" s="240"/>
      <c r="I516" s="241"/>
    </row>
    <row r="517" spans="1:9" ht="15.75">
      <c r="A517" s="237"/>
      <c r="B517" s="238" t="s">
        <v>119</v>
      </c>
      <c r="C517" s="239" t="s">
        <v>114</v>
      </c>
      <c r="D517" s="244"/>
      <c r="E517" s="244"/>
      <c r="F517" s="244">
        <v>795.12</v>
      </c>
      <c r="G517" s="244">
        <v>763.79</v>
      </c>
      <c r="H517" s="240"/>
      <c r="I517" s="241"/>
    </row>
    <row r="518" spans="1:9" ht="15.75">
      <c r="A518" s="237"/>
      <c r="B518" s="245" t="s">
        <v>233</v>
      </c>
      <c r="C518" s="239"/>
      <c r="D518" s="244"/>
      <c r="E518" s="244"/>
      <c r="F518" s="244"/>
      <c r="G518" s="244"/>
      <c r="H518" s="240"/>
      <c r="I518" s="241"/>
    </row>
    <row r="519" spans="1:9" ht="15.75">
      <c r="A519" s="237"/>
      <c r="B519" s="232" t="s">
        <v>116</v>
      </c>
      <c r="C519" s="239"/>
      <c r="D519" s="244"/>
      <c r="E519" s="244"/>
      <c r="F519" s="244"/>
      <c r="G519" s="244"/>
      <c r="H519" s="240"/>
      <c r="I519" s="241"/>
    </row>
    <row r="520" spans="1:9" ht="15.75">
      <c r="A520" s="237"/>
      <c r="B520" s="232" t="s">
        <v>117</v>
      </c>
      <c r="C520" s="233" t="s">
        <v>112</v>
      </c>
      <c r="D520" s="244"/>
      <c r="E520" s="244"/>
      <c r="F520" s="244">
        <v>153490.59</v>
      </c>
      <c r="G520" s="244">
        <v>153490.59</v>
      </c>
      <c r="H520" s="240"/>
      <c r="I520" s="241"/>
    </row>
    <row r="521" spans="1:9" ht="15.75">
      <c r="A521" s="237"/>
      <c r="B521" s="232" t="s">
        <v>118</v>
      </c>
      <c r="C521" s="233" t="s">
        <v>114</v>
      </c>
      <c r="D521" s="244"/>
      <c r="E521" s="244"/>
      <c r="F521" s="244">
        <v>149.29</v>
      </c>
      <c r="G521" s="244">
        <v>142.43</v>
      </c>
      <c r="H521" s="240"/>
      <c r="I521" s="241"/>
    </row>
    <row r="522" spans="1:9" ht="15.75">
      <c r="A522" s="237"/>
      <c r="B522" s="238" t="s">
        <v>119</v>
      </c>
      <c r="C522" s="239" t="s">
        <v>114</v>
      </c>
      <c r="D522" s="244"/>
      <c r="E522" s="244"/>
      <c r="F522" s="244">
        <v>6088.41</v>
      </c>
      <c r="G522" s="244">
        <v>6551.13</v>
      </c>
      <c r="H522" s="240"/>
      <c r="I522" s="241"/>
    </row>
    <row r="523" spans="1:9" ht="15.75">
      <c r="A523" s="237"/>
      <c r="B523" s="245" t="s">
        <v>234</v>
      </c>
      <c r="C523" s="239"/>
      <c r="D523" s="244"/>
      <c r="E523" s="244"/>
      <c r="F523" s="244"/>
      <c r="G523" s="244"/>
      <c r="H523" s="240"/>
      <c r="I523" s="241"/>
    </row>
    <row r="524" spans="1:9" ht="15.75">
      <c r="A524" s="237"/>
      <c r="B524" s="232" t="s">
        <v>116</v>
      </c>
      <c r="C524" s="239"/>
      <c r="D524" s="244"/>
      <c r="E524" s="244"/>
      <c r="F524" s="244"/>
      <c r="G524" s="244"/>
      <c r="H524" s="240"/>
      <c r="I524" s="241"/>
    </row>
    <row r="525" spans="1:9" ht="15.75">
      <c r="A525" s="237"/>
      <c r="B525" s="232" t="s">
        <v>117</v>
      </c>
      <c r="C525" s="233" t="s">
        <v>112</v>
      </c>
      <c r="D525" s="244"/>
      <c r="E525" s="244"/>
      <c r="F525" s="244">
        <v>1137410.6099999999</v>
      </c>
      <c r="G525" s="244">
        <v>1137410.6099999999</v>
      </c>
      <c r="H525" s="240"/>
      <c r="I525" s="241"/>
    </row>
    <row r="526" spans="1:9" ht="15.75">
      <c r="A526" s="237"/>
      <c r="B526" s="232" t="s">
        <v>118</v>
      </c>
      <c r="C526" s="233" t="s">
        <v>114</v>
      </c>
      <c r="D526" s="244"/>
      <c r="E526" s="244"/>
      <c r="F526" s="244">
        <v>284.16999999999996</v>
      </c>
      <c r="G526" s="244">
        <v>239.3</v>
      </c>
      <c r="H526" s="240"/>
      <c r="I526" s="241"/>
    </row>
    <row r="527" spans="1:9" ht="15.75">
      <c r="A527" s="237"/>
      <c r="B527" s="238" t="s">
        <v>119</v>
      </c>
      <c r="C527" s="239" t="s">
        <v>114</v>
      </c>
      <c r="D527" s="244"/>
      <c r="E527" s="244"/>
      <c r="F527" s="244">
        <v>4397.610000000001</v>
      </c>
      <c r="G527" s="244">
        <v>4030.8</v>
      </c>
      <c r="H527" s="240"/>
      <c r="I527" s="241"/>
    </row>
    <row r="528" spans="1:9" ht="15.75">
      <c r="A528" s="231"/>
      <c r="B528" s="236" t="s">
        <v>235</v>
      </c>
      <c r="C528" s="246"/>
      <c r="D528" s="244"/>
      <c r="E528" s="244"/>
      <c r="F528" s="234"/>
      <c r="G528" s="234"/>
      <c r="H528" s="234"/>
      <c r="I528" s="235"/>
    </row>
    <row r="529" spans="1:9" ht="15.75">
      <c r="A529" s="231"/>
      <c r="B529" s="232" t="s">
        <v>116</v>
      </c>
      <c r="C529" s="246"/>
      <c r="D529" s="234"/>
      <c r="E529" s="234"/>
      <c r="F529" s="234"/>
      <c r="G529" s="234"/>
      <c r="H529" s="234"/>
      <c r="I529" s="235"/>
    </row>
    <row r="530" spans="1:9" ht="15.75">
      <c r="A530" s="231"/>
      <c r="B530" s="232" t="s">
        <v>117</v>
      </c>
      <c r="C530" s="246" t="s">
        <v>112</v>
      </c>
      <c r="D530" s="234"/>
      <c r="E530" s="234"/>
      <c r="F530" s="234"/>
      <c r="G530" s="234"/>
      <c r="H530" s="234">
        <v>101682.14</v>
      </c>
      <c r="I530" s="235">
        <v>101682.14</v>
      </c>
    </row>
    <row r="531" spans="1:9" ht="15.75">
      <c r="A531" s="231"/>
      <c r="B531" s="232" t="s">
        <v>118</v>
      </c>
      <c r="C531" s="246" t="s">
        <v>114</v>
      </c>
      <c r="D531" s="234"/>
      <c r="E531" s="234"/>
      <c r="F531" s="234"/>
      <c r="G531" s="234"/>
      <c r="H531" s="234">
        <v>2277.22</v>
      </c>
      <c r="I531" s="235">
        <v>2277.22</v>
      </c>
    </row>
    <row r="532" spans="1:9" ht="15.75">
      <c r="A532" s="231"/>
      <c r="B532" s="232" t="s">
        <v>119</v>
      </c>
      <c r="C532" s="246" t="s">
        <v>114</v>
      </c>
      <c r="D532" s="234"/>
      <c r="E532" s="234"/>
      <c r="F532" s="234"/>
      <c r="G532" s="234"/>
      <c r="H532" s="234"/>
      <c r="I532" s="235"/>
    </row>
    <row r="533" spans="1:9" ht="16.5" thickBot="1">
      <c r="A533" s="495" t="s">
        <v>286</v>
      </c>
      <c r="B533" s="496"/>
      <c r="C533" s="496"/>
      <c r="D533" s="496"/>
      <c r="E533" s="496"/>
      <c r="F533" s="496"/>
      <c r="G533" s="496"/>
      <c r="H533" s="496"/>
      <c r="I533" s="497"/>
    </row>
    <row r="534" spans="1:9" ht="21" thickBot="1">
      <c r="A534" s="444" t="s">
        <v>143</v>
      </c>
      <c r="B534" s="445"/>
      <c r="C534" s="445"/>
      <c r="D534" s="445"/>
      <c r="E534" s="445"/>
      <c r="F534" s="445"/>
      <c r="G534" s="445"/>
      <c r="H534" s="445"/>
      <c r="I534" s="446"/>
    </row>
    <row r="535" spans="1:9" ht="21" thickBot="1">
      <c r="A535" s="447" t="s">
        <v>141</v>
      </c>
      <c r="B535" s="448"/>
      <c r="C535" s="448"/>
      <c r="D535" s="448"/>
      <c r="E535" s="448"/>
      <c r="F535" s="448"/>
      <c r="G535" s="448"/>
      <c r="H535" s="448"/>
      <c r="I535" s="449"/>
    </row>
    <row r="536" spans="1:9" ht="15.75">
      <c r="A536" s="482" t="s">
        <v>53</v>
      </c>
      <c r="B536" s="483" t="s">
        <v>0</v>
      </c>
      <c r="C536" s="483" t="s">
        <v>105</v>
      </c>
      <c r="D536" s="483" t="s">
        <v>106</v>
      </c>
      <c r="E536" s="483"/>
      <c r="F536" s="483" t="s">
        <v>107</v>
      </c>
      <c r="G536" s="483"/>
      <c r="H536" s="483" t="s">
        <v>108</v>
      </c>
      <c r="I536" s="484"/>
    </row>
    <row r="537" spans="1:9" ht="15.75">
      <c r="A537" s="466"/>
      <c r="B537" s="469"/>
      <c r="C537" s="469"/>
      <c r="D537" s="473">
        <v>2015</v>
      </c>
      <c r="E537" s="474"/>
      <c r="F537" s="473">
        <v>2016</v>
      </c>
      <c r="G537" s="474"/>
      <c r="H537" s="473">
        <v>2017</v>
      </c>
      <c r="I537" s="475"/>
    </row>
    <row r="538" spans="1:9" ht="15.75">
      <c r="A538" s="476"/>
      <c r="B538" s="477"/>
      <c r="C538" s="477"/>
      <c r="D538" s="28" t="s">
        <v>180</v>
      </c>
      <c r="E538" s="28" t="s">
        <v>181</v>
      </c>
      <c r="F538" s="28" t="s">
        <v>180</v>
      </c>
      <c r="G538" s="28" t="s">
        <v>181</v>
      </c>
      <c r="H538" s="28" t="s">
        <v>180</v>
      </c>
      <c r="I538" s="29" t="s">
        <v>181</v>
      </c>
    </row>
    <row r="539" spans="1:9" ht="15.75">
      <c r="A539" s="30" t="s">
        <v>2</v>
      </c>
      <c r="B539" s="31" t="s">
        <v>109</v>
      </c>
      <c r="C539" s="32"/>
      <c r="D539" s="33"/>
      <c r="E539" s="33"/>
      <c r="F539" s="33"/>
      <c r="G539" s="33"/>
      <c r="H539" s="33"/>
      <c r="I539" s="34"/>
    </row>
    <row r="540" spans="1:9" ht="15.75">
      <c r="A540" s="35" t="s">
        <v>4</v>
      </c>
      <c r="B540" s="36" t="s">
        <v>110</v>
      </c>
      <c r="C540" s="37"/>
      <c r="D540" s="38"/>
      <c r="E540" s="38"/>
      <c r="F540" s="38"/>
      <c r="G540" s="38"/>
      <c r="H540" s="38"/>
      <c r="I540" s="39"/>
    </row>
    <row r="541" spans="1:9" ht="78.75">
      <c r="A541" s="35"/>
      <c r="B541" s="36" t="s">
        <v>111</v>
      </c>
      <c r="C541" s="37" t="s">
        <v>112</v>
      </c>
      <c r="D541" s="38"/>
      <c r="E541" s="38"/>
      <c r="F541" s="38"/>
      <c r="G541" s="38"/>
      <c r="H541" s="38"/>
      <c r="I541" s="39"/>
    </row>
    <row r="542" spans="1:9" ht="94.5">
      <c r="A542" s="35"/>
      <c r="B542" s="36" t="s">
        <v>113</v>
      </c>
      <c r="C542" s="37" t="s">
        <v>114</v>
      </c>
      <c r="D542" s="38"/>
      <c r="E542" s="38"/>
      <c r="F542" s="38"/>
      <c r="G542" s="38"/>
      <c r="H542" s="38"/>
      <c r="I542" s="39"/>
    </row>
    <row r="543" spans="1:9" ht="15.75">
      <c r="A543" s="30" t="s">
        <v>7</v>
      </c>
      <c r="B543" s="31" t="s">
        <v>115</v>
      </c>
      <c r="C543" s="32"/>
      <c r="D543" s="33"/>
      <c r="E543" s="33"/>
      <c r="F543" s="33"/>
      <c r="G543" s="33"/>
      <c r="H543" s="33"/>
      <c r="I543" s="34"/>
    </row>
    <row r="544" spans="1:9" ht="15.75">
      <c r="A544" s="30"/>
      <c r="B544" s="31" t="s">
        <v>116</v>
      </c>
      <c r="C544" s="32"/>
      <c r="D544" s="33"/>
      <c r="E544" s="33"/>
      <c r="F544" s="33"/>
      <c r="G544" s="33"/>
      <c r="H544" s="33"/>
      <c r="I544" s="34"/>
    </row>
    <row r="545" spans="1:9" ht="15.75">
      <c r="A545" s="30"/>
      <c r="B545" s="31" t="s">
        <v>117</v>
      </c>
      <c r="C545" s="32" t="s">
        <v>112</v>
      </c>
      <c r="D545" s="107">
        <v>490900</v>
      </c>
      <c r="E545" s="107">
        <v>526510</v>
      </c>
      <c r="F545" s="107"/>
      <c r="G545" s="107"/>
      <c r="H545" s="107"/>
      <c r="I545" s="108"/>
    </row>
    <row r="546" spans="1:9" ht="15.75">
      <c r="A546" s="30"/>
      <c r="B546" s="31" t="s">
        <v>118</v>
      </c>
      <c r="C546" s="32" t="s">
        <v>114</v>
      </c>
      <c r="D546" s="107">
        <v>30</v>
      </c>
      <c r="E546" s="107">
        <v>30</v>
      </c>
      <c r="F546" s="107"/>
      <c r="G546" s="107"/>
      <c r="H546" s="107"/>
      <c r="I546" s="108"/>
    </row>
    <row r="547" spans="1:9" ht="15.75">
      <c r="A547" s="30"/>
      <c r="B547" s="31" t="s">
        <v>119</v>
      </c>
      <c r="C547" s="32" t="s">
        <v>114</v>
      </c>
      <c r="D547" s="107">
        <v>800</v>
      </c>
      <c r="E547" s="107">
        <v>860</v>
      </c>
      <c r="F547" s="107"/>
      <c r="G547" s="107"/>
      <c r="H547" s="107"/>
      <c r="I547" s="108"/>
    </row>
    <row r="548" spans="1:9" ht="15.75">
      <c r="A548" s="176"/>
      <c r="B548" s="223" t="s">
        <v>204</v>
      </c>
      <c r="C548" s="178"/>
      <c r="D548" s="224"/>
      <c r="E548" s="224"/>
      <c r="F548" s="224"/>
      <c r="G548" s="224"/>
      <c r="H548" s="224"/>
      <c r="I548" s="225"/>
    </row>
    <row r="549" spans="1:9" ht="15.75">
      <c r="A549" s="30"/>
      <c r="B549" s="31" t="s">
        <v>116</v>
      </c>
      <c r="C549" s="32"/>
      <c r="D549" s="33"/>
      <c r="E549" s="33"/>
      <c r="F549" s="33"/>
      <c r="G549" s="33"/>
      <c r="H549" s="33"/>
      <c r="I549" s="34"/>
    </row>
    <row r="550" spans="1:9" ht="15.75">
      <c r="A550" s="30"/>
      <c r="B550" s="31" t="s">
        <v>117</v>
      </c>
      <c r="C550" s="32" t="s">
        <v>112</v>
      </c>
      <c r="D550" s="107"/>
      <c r="E550" s="107"/>
      <c r="F550" s="107">
        <v>476668.04</v>
      </c>
      <c r="G550" s="107">
        <v>476668.04</v>
      </c>
      <c r="H550" s="107">
        <v>389575.7817815606</v>
      </c>
      <c r="I550" s="108">
        <v>331860.85114725534</v>
      </c>
    </row>
    <row r="551" spans="1:9" ht="15.75">
      <c r="A551" s="30"/>
      <c r="B551" s="31" t="s">
        <v>118</v>
      </c>
      <c r="C551" s="32" t="s">
        <v>114</v>
      </c>
      <c r="D551" s="107"/>
      <c r="E551" s="107"/>
      <c r="F551" s="107">
        <v>26.88</v>
      </c>
      <c r="G551" s="107">
        <v>29.64</v>
      </c>
      <c r="H551" s="107">
        <v>38.99584775372655</v>
      </c>
      <c r="I551" s="108">
        <v>38.99584775372655</v>
      </c>
    </row>
    <row r="552" spans="1:9" ht="15.75">
      <c r="A552" s="111"/>
      <c r="B552" s="112" t="s">
        <v>119</v>
      </c>
      <c r="C552" s="113" t="s">
        <v>114</v>
      </c>
      <c r="D552" s="114"/>
      <c r="E552" s="114"/>
      <c r="F552" s="107">
        <v>780</v>
      </c>
      <c r="G552" s="107">
        <v>780</v>
      </c>
      <c r="H552" s="114">
        <v>799.189820148399</v>
      </c>
      <c r="I552" s="115">
        <v>799.189820148399</v>
      </c>
    </row>
    <row r="553" spans="1:9" ht="15.75">
      <c r="A553" s="30"/>
      <c r="B553" s="147" t="s">
        <v>205</v>
      </c>
      <c r="C553" s="32"/>
      <c r="D553" s="33"/>
      <c r="E553" s="33"/>
      <c r="F553" s="33"/>
      <c r="G553" s="33"/>
      <c r="H553" s="33"/>
      <c r="I553" s="34"/>
    </row>
    <row r="554" spans="1:9" ht="15.75">
      <c r="A554" s="30"/>
      <c r="B554" s="31" t="s">
        <v>116</v>
      </c>
      <c r="C554" s="32"/>
      <c r="D554" s="33"/>
      <c r="E554" s="33"/>
      <c r="F554" s="33"/>
      <c r="G554" s="33"/>
      <c r="H554" s="33"/>
      <c r="I554" s="34"/>
    </row>
    <row r="555" spans="1:9" ht="15.75">
      <c r="A555" s="30"/>
      <c r="B555" s="31" t="s">
        <v>117</v>
      </c>
      <c r="C555" s="32" t="s">
        <v>112</v>
      </c>
      <c r="D555" s="107"/>
      <c r="E555" s="107"/>
      <c r="F555" s="107">
        <v>527556.89</v>
      </c>
      <c r="G555" s="107">
        <v>623596.64</v>
      </c>
      <c r="H555" s="107">
        <v>456689.9258939397</v>
      </c>
      <c r="I555" s="108">
        <v>475330.3310324678</v>
      </c>
    </row>
    <row r="556" spans="1:9" ht="15.75">
      <c r="A556" s="30"/>
      <c r="B556" s="31" t="s">
        <v>118</v>
      </c>
      <c r="C556" s="32" t="s">
        <v>114</v>
      </c>
      <c r="D556" s="107"/>
      <c r="E556" s="107"/>
      <c r="F556" s="107">
        <v>26.88</v>
      </c>
      <c r="G556" s="107">
        <v>29.64</v>
      </c>
      <c r="H556" s="107">
        <v>38.64510697584796</v>
      </c>
      <c r="I556" s="108">
        <v>38.64510697584796</v>
      </c>
    </row>
    <row r="557" spans="1:9" ht="16.5" thickBot="1">
      <c r="A557" s="127"/>
      <c r="B557" s="128" t="s">
        <v>119</v>
      </c>
      <c r="C557" s="129" t="s">
        <v>114</v>
      </c>
      <c r="D557" s="130"/>
      <c r="E557" s="130"/>
      <c r="F557" s="130">
        <v>860</v>
      </c>
      <c r="G557" s="130">
        <v>1010</v>
      </c>
      <c r="H557" s="130">
        <v>1020.75576670692</v>
      </c>
      <c r="I557" s="131">
        <v>1020.7557667069101</v>
      </c>
    </row>
  </sheetData>
  <sheetProtection password="C6A3" sheet="1" objects="1"/>
  <mergeCells count="324">
    <mergeCell ref="A113:I113"/>
    <mergeCell ref="A114:A116"/>
    <mergeCell ref="B114:B116"/>
    <mergeCell ref="C114:C116"/>
    <mergeCell ref="D114:E114"/>
    <mergeCell ref="F114:G114"/>
    <mergeCell ref="H114:I114"/>
    <mergeCell ref="D115:E115"/>
    <mergeCell ref="F115:G115"/>
    <mergeCell ref="H115:I115"/>
    <mergeCell ref="A314:I314"/>
    <mergeCell ref="A328:I328"/>
    <mergeCell ref="A329:A331"/>
    <mergeCell ref="B329:B331"/>
    <mergeCell ref="C329:C331"/>
    <mergeCell ref="D330:E330"/>
    <mergeCell ref="F330:G330"/>
    <mergeCell ref="H330:I330"/>
    <mergeCell ref="A315:I315"/>
    <mergeCell ref="A316:A318"/>
    <mergeCell ref="B316:B318"/>
    <mergeCell ref="C316:C318"/>
    <mergeCell ref="D317:E317"/>
    <mergeCell ref="F317:G317"/>
    <mergeCell ref="H317:I317"/>
    <mergeCell ref="D329:E329"/>
    <mergeCell ref="F329:G329"/>
    <mergeCell ref="H329:I329"/>
    <mergeCell ref="D316:E316"/>
    <mergeCell ref="F316:G316"/>
    <mergeCell ref="H316:I316"/>
    <mergeCell ref="A44:I44"/>
    <mergeCell ref="A45:A47"/>
    <mergeCell ref="B45:B47"/>
    <mergeCell ref="C45:C47"/>
    <mergeCell ref="D45:E45"/>
    <mergeCell ref="F45:G45"/>
    <mergeCell ref="H45:I45"/>
    <mergeCell ref="D46:E46"/>
    <mergeCell ref="F46:G46"/>
    <mergeCell ref="H46:I46"/>
    <mergeCell ref="A533:I533"/>
    <mergeCell ref="H537:I537"/>
    <mergeCell ref="F445:G445"/>
    <mergeCell ref="A536:A538"/>
    <mergeCell ref="B536:B538"/>
    <mergeCell ref="C536:C538"/>
    <mergeCell ref="D536:E536"/>
    <mergeCell ref="F536:G536"/>
    <mergeCell ref="H536:I536"/>
    <mergeCell ref="D537:E537"/>
    <mergeCell ref="F537:G537"/>
    <mergeCell ref="A534:I534"/>
    <mergeCell ref="A535:I535"/>
    <mergeCell ref="H445:I445"/>
    <mergeCell ref="D446:E446"/>
    <mergeCell ref="F446:G446"/>
    <mergeCell ref="H446:I446"/>
    <mergeCell ref="A445:A447"/>
    <mergeCell ref="B445:B447"/>
    <mergeCell ref="C445:C447"/>
    <mergeCell ref="D445:E445"/>
    <mergeCell ref="H431:I431"/>
    <mergeCell ref="D432:E432"/>
    <mergeCell ref="F432:G432"/>
    <mergeCell ref="H432:I432"/>
    <mergeCell ref="A443:I443"/>
    <mergeCell ref="A444:I444"/>
    <mergeCell ref="D419:E419"/>
    <mergeCell ref="F419:G419"/>
    <mergeCell ref="H419:I419"/>
    <mergeCell ref="A430:I430"/>
    <mergeCell ref="A431:A433"/>
    <mergeCell ref="B431:B433"/>
    <mergeCell ref="C431:C433"/>
    <mergeCell ref="D431:E431"/>
    <mergeCell ref="F431:G431"/>
    <mergeCell ref="H371:I371"/>
    <mergeCell ref="H388:I388"/>
    <mergeCell ref="A416:I416"/>
    <mergeCell ref="A417:I417"/>
    <mergeCell ref="A418:A420"/>
    <mergeCell ref="B418:B420"/>
    <mergeCell ref="C418:C420"/>
    <mergeCell ref="D418:E418"/>
    <mergeCell ref="F418:G418"/>
    <mergeCell ref="H418:I418"/>
    <mergeCell ref="A368:I368"/>
    <mergeCell ref="A369:I369"/>
    <mergeCell ref="A370:A372"/>
    <mergeCell ref="B370:B372"/>
    <mergeCell ref="C370:C372"/>
    <mergeCell ref="D370:E370"/>
    <mergeCell ref="F370:G370"/>
    <mergeCell ref="H370:I370"/>
    <mergeCell ref="D371:E371"/>
    <mergeCell ref="F371:G371"/>
    <mergeCell ref="F357:G357"/>
    <mergeCell ref="H357:I357"/>
    <mergeCell ref="F344:G344"/>
    <mergeCell ref="H344:I344"/>
    <mergeCell ref="A355:I355"/>
    <mergeCell ref="A356:A358"/>
    <mergeCell ref="B356:B358"/>
    <mergeCell ref="C356:C358"/>
    <mergeCell ref="D356:E356"/>
    <mergeCell ref="F356:G356"/>
    <mergeCell ref="H356:I356"/>
    <mergeCell ref="D357:E357"/>
    <mergeCell ref="D303:E303"/>
    <mergeCell ref="A341:I341"/>
    <mergeCell ref="A342:I342"/>
    <mergeCell ref="A343:A345"/>
    <mergeCell ref="B343:B345"/>
    <mergeCell ref="C343:C345"/>
    <mergeCell ref="D343:E343"/>
    <mergeCell ref="F343:G343"/>
    <mergeCell ref="H343:I343"/>
    <mergeCell ref="D344:E344"/>
    <mergeCell ref="D290:E290"/>
    <mergeCell ref="H303:I303"/>
    <mergeCell ref="H290:I290"/>
    <mergeCell ref="A301:I301"/>
    <mergeCell ref="A302:A304"/>
    <mergeCell ref="B302:B304"/>
    <mergeCell ref="C302:C304"/>
    <mergeCell ref="D302:E302"/>
    <mergeCell ref="F302:G302"/>
    <mergeCell ref="H302:I302"/>
    <mergeCell ref="D277:E277"/>
    <mergeCell ref="F303:G303"/>
    <mergeCell ref="H277:I277"/>
    <mergeCell ref="A288:I288"/>
    <mergeCell ref="A289:A291"/>
    <mergeCell ref="B289:B291"/>
    <mergeCell ref="C289:C291"/>
    <mergeCell ref="D289:E289"/>
    <mergeCell ref="F289:G289"/>
    <mergeCell ref="H289:I289"/>
    <mergeCell ref="F277:G277"/>
    <mergeCell ref="F290:G290"/>
    <mergeCell ref="A274:I274"/>
    <mergeCell ref="A275:I275"/>
    <mergeCell ref="A276:A278"/>
    <mergeCell ref="B276:B278"/>
    <mergeCell ref="C276:C278"/>
    <mergeCell ref="D276:E276"/>
    <mergeCell ref="F276:G276"/>
    <mergeCell ref="H276:I276"/>
    <mergeCell ref="F7:G7"/>
    <mergeCell ref="H7:I7"/>
    <mergeCell ref="A1:I1"/>
    <mergeCell ref="A2:I2"/>
    <mergeCell ref="A3:I3"/>
    <mergeCell ref="A4:I4"/>
    <mergeCell ref="F20:G20"/>
    <mergeCell ref="H20:I20"/>
    <mergeCell ref="A5:I5"/>
    <mergeCell ref="A6:A8"/>
    <mergeCell ref="B6:B8"/>
    <mergeCell ref="C6:C8"/>
    <mergeCell ref="D6:E6"/>
    <mergeCell ref="F6:G6"/>
    <mergeCell ref="H6:I6"/>
    <mergeCell ref="D7:E7"/>
    <mergeCell ref="F33:G33"/>
    <mergeCell ref="H33:I33"/>
    <mergeCell ref="A18:I18"/>
    <mergeCell ref="A19:A21"/>
    <mergeCell ref="B19:B21"/>
    <mergeCell ref="C19:C21"/>
    <mergeCell ref="D19:E19"/>
    <mergeCell ref="F19:G19"/>
    <mergeCell ref="H19:I19"/>
    <mergeCell ref="D20:E20"/>
    <mergeCell ref="D71:E71"/>
    <mergeCell ref="F71:G71"/>
    <mergeCell ref="A31:I31"/>
    <mergeCell ref="A32:A34"/>
    <mergeCell ref="B32:B34"/>
    <mergeCell ref="C32:C34"/>
    <mergeCell ref="D32:E32"/>
    <mergeCell ref="F32:G32"/>
    <mergeCell ref="H32:I32"/>
    <mergeCell ref="D33:E33"/>
    <mergeCell ref="D89:E89"/>
    <mergeCell ref="F89:G89"/>
    <mergeCell ref="A68:I68"/>
    <mergeCell ref="A69:I69"/>
    <mergeCell ref="A70:A72"/>
    <mergeCell ref="B70:B72"/>
    <mergeCell ref="C70:C72"/>
    <mergeCell ref="D70:E70"/>
    <mergeCell ref="F70:G70"/>
    <mergeCell ref="H70:I70"/>
    <mergeCell ref="D128:E128"/>
    <mergeCell ref="F128:G128"/>
    <mergeCell ref="H71:I71"/>
    <mergeCell ref="A87:I87"/>
    <mergeCell ref="A88:A90"/>
    <mergeCell ref="B88:B90"/>
    <mergeCell ref="C88:C90"/>
    <mergeCell ref="D88:E88"/>
    <mergeCell ref="F88:G88"/>
    <mergeCell ref="H88:I88"/>
    <mergeCell ref="F146:G146"/>
    <mergeCell ref="H128:I128"/>
    <mergeCell ref="H89:I89"/>
    <mergeCell ref="A126:I126"/>
    <mergeCell ref="A127:A129"/>
    <mergeCell ref="B127:B129"/>
    <mergeCell ref="C127:C129"/>
    <mergeCell ref="D127:E127"/>
    <mergeCell ref="F127:G127"/>
    <mergeCell ref="H127:I127"/>
    <mergeCell ref="D174:E174"/>
    <mergeCell ref="F174:G174"/>
    <mergeCell ref="A144:I144"/>
    <mergeCell ref="A145:A147"/>
    <mergeCell ref="B145:B147"/>
    <mergeCell ref="C145:C147"/>
    <mergeCell ref="D145:E145"/>
    <mergeCell ref="F145:G145"/>
    <mergeCell ref="H145:I145"/>
    <mergeCell ref="D146:E146"/>
    <mergeCell ref="D197:E197"/>
    <mergeCell ref="F197:G197"/>
    <mergeCell ref="H146:I146"/>
    <mergeCell ref="A172:I172"/>
    <mergeCell ref="A173:A175"/>
    <mergeCell ref="B173:B175"/>
    <mergeCell ref="C173:C175"/>
    <mergeCell ref="D173:E173"/>
    <mergeCell ref="F173:G173"/>
    <mergeCell ref="H173:I173"/>
    <mergeCell ref="D211:E211"/>
    <mergeCell ref="H197:I197"/>
    <mergeCell ref="H174:I174"/>
    <mergeCell ref="A195:I195"/>
    <mergeCell ref="A196:A198"/>
    <mergeCell ref="B196:B198"/>
    <mergeCell ref="C196:C198"/>
    <mergeCell ref="D196:E196"/>
    <mergeCell ref="F196:G196"/>
    <mergeCell ref="H196:I196"/>
    <mergeCell ref="H223:I223"/>
    <mergeCell ref="D224:E224"/>
    <mergeCell ref="A208:I208"/>
    <mergeCell ref="A209:I209"/>
    <mergeCell ref="A210:A212"/>
    <mergeCell ref="B210:B212"/>
    <mergeCell ref="C210:C212"/>
    <mergeCell ref="D210:E210"/>
    <mergeCell ref="F210:G210"/>
    <mergeCell ref="H210:I210"/>
    <mergeCell ref="H236:I236"/>
    <mergeCell ref="D237:E237"/>
    <mergeCell ref="F211:G211"/>
    <mergeCell ref="H211:I211"/>
    <mergeCell ref="A222:I222"/>
    <mergeCell ref="A223:A225"/>
    <mergeCell ref="B223:B225"/>
    <mergeCell ref="C223:C225"/>
    <mergeCell ref="D223:E223"/>
    <mergeCell ref="F223:G223"/>
    <mergeCell ref="H249:I249"/>
    <mergeCell ref="D250:E250"/>
    <mergeCell ref="F224:G224"/>
    <mergeCell ref="H224:I224"/>
    <mergeCell ref="A235:I235"/>
    <mergeCell ref="A236:A238"/>
    <mergeCell ref="B236:B238"/>
    <mergeCell ref="C236:C238"/>
    <mergeCell ref="D236:E236"/>
    <mergeCell ref="F236:G236"/>
    <mergeCell ref="H262:I262"/>
    <mergeCell ref="D263:E263"/>
    <mergeCell ref="F237:G237"/>
    <mergeCell ref="H237:I237"/>
    <mergeCell ref="A248:I248"/>
    <mergeCell ref="A249:A251"/>
    <mergeCell ref="B249:B251"/>
    <mergeCell ref="C249:C251"/>
    <mergeCell ref="D249:E249"/>
    <mergeCell ref="F249:G249"/>
    <mergeCell ref="F263:G263"/>
    <mergeCell ref="H263:I263"/>
    <mergeCell ref="F250:G250"/>
    <mergeCell ref="H250:I250"/>
    <mergeCell ref="A261:I261"/>
    <mergeCell ref="A262:A264"/>
    <mergeCell ref="B262:B264"/>
    <mergeCell ref="C262:C264"/>
    <mergeCell ref="D262:E262"/>
    <mergeCell ref="F262:G262"/>
    <mergeCell ref="A403:I403"/>
    <mergeCell ref="A404:A406"/>
    <mergeCell ref="B404:B406"/>
    <mergeCell ref="C404:C406"/>
    <mergeCell ref="D404:E404"/>
    <mergeCell ref="F404:G404"/>
    <mergeCell ref="H404:I404"/>
    <mergeCell ref="D405:E405"/>
    <mergeCell ref="F405:G405"/>
    <mergeCell ref="H405:I405"/>
    <mergeCell ref="A386:I386"/>
    <mergeCell ref="A387:A389"/>
    <mergeCell ref="B387:B389"/>
    <mergeCell ref="C387:C389"/>
    <mergeCell ref="D387:E387"/>
    <mergeCell ref="F387:G387"/>
    <mergeCell ref="H387:I387"/>
    <mergeCell ref="D388:E388"/>
    <mergeCell ref="F388:G388"/>
    <mergeCell ref="A100:I100"/>
    <mergeCell ref="A101:A103"/>
    <mergeCell ref="B101:B103"/>
    <mergeCell ref="C101:C103"/>
    <mergeCell ref="D101:E101"/>
    <mergeCell ref="F101:G101"/>
    <mergeCell ref="H101:I101"/>
    <mergeCell ref="D102:E102"/>
    <mergeCell ref="F102:G102"/>
    <mergeCell ref="H102:I102"/>
  </mergeCells>
  <printOptions/>
  <pageMargins left="0.7" right="0.7" top="0.75" bottom="0.75" header="0.3" footer="0.3"/>
  <pageSetup horizontalDpi="600" verticalDpi="600" orientation="portrait" paperSize="9" scale="30" r:id="rId1"/>
</worksheet>
</file>

<file path=xl/worksheets/sheet4.xml><?xml version="1.0" encoding="utf-8"?>
<worksheet xmlns="http://schemas.openxmlformats.org/spreadsheetml/2006/main" xmlns:r="http://schemas.openxmlformats.org/officeDocument/2006/relationships">
  <dimension ref="A1:K40"/>
  <sheetViews>
    <sheetView view="pageBreakPreview" zoomScaleSheetLayoutView="100" zoomScalePageLayoutView="0" workbookViewId="0" topLeftCell="A1">
      <pane ySplit="4" topLeftCell="A5" activePane="bottomLeft" state="frozen"/>
      <selection pane="topLeft" activeCell="A1" sqref="A1"/>
      <selection pane="bottomLeft" activeCell="G13" sqref="G13"/>
    </sheetView>
  </sheetViews>
  <sheetFormatPr defaultColWidth="8.875" defaultRowHeight="12.75"/>
  <cols>
    <col min="1" max="1" width="5.00390625" style="342" customWidth="1"/>
    <col min="2" max="2" width="41.25390625" style="304" customWidth="1"/>
    <col min="3" max="3" width="12.00390625" style="304" customWidth="1"/>
    <col min="4" max="4" width="24.25390625" style="304" customWidth="1"/>
    <col min="5" max="5" width="26.125" style="304" customWidth="1"/>
    <col min="6" max="10" width="25.625" style="304" customWidth="1"/>
    <col min="11" max="11" width="11.125" style="304" bestFit="1" customWidth="1"/>
    <col min="12" max="16384" width="8.875" style="304" customWidth="1"/>
  </cols>
  <sheetData>
    <row r="1" spans="1:10" ht="2.25" customHeight="1" thickBot="1">
      <c r="A1" s="498"/>
      <c r="B1" s="499"/>
      <c r="C1" s="499"/>
      <c r="D1" s="499"/>
      <c r="E1" s="499"/>
      <c r="F1" s="499"/>
      <c r="G1" s="499"/>
      <c r="H1" s="499"/>
      <c r="I1" s="499"/>
      <c r="J1" s="500"/>
    </row>
    <row r="2" spans="1:10" s="305" customFormat="1" ht="15.75" customHeight="1" thickBot="1">
      <c r="A2" s="501" t="s">
        <v>126</v>
      </c>
      <c r="B2" s="502"/>
      <c r="C2" s="502"/>
      <c r="D2" s="502"/>
      <c r="E2" s="502"/>
      <c r="F2" s="502"/>
      <c r="G2" s="502"/>
      <c r="H2" s="502"/>
      <c r="I2" s="502"/>
      <c r="J2" s="503"/>
    </row>
    <row r="3" spans="1:10" s="305" customFormat="1" ht="34.5" thickBot="1">
      <c r="A3" s="306" t="s">
        <v>53</v>
      </c>
      <c r="B3" s="307" t="s">
        <v>0</v>
      </c>
      <c r="C3" s="307" t="s">
        <v>1</v>
      </c>
      <c r="D3" s="307" t="s">
        <v>56</v>
      </c>
      <c r="E3" s="307" t="s">
        <v>304</v>
      </c>
      <c r="F3" s="504" t="s">
        <v>54</v>
      </c>
      <c r="G3" s="505"/>
      <c r="H3" s="505"/>
      <c r="I3" s="505"/>
      <c r="J3" s="506"/>
    </row>
    <row r="4" spans="1:10" s="305" customFormat="1" ht="12" thickBot="1">
      <c r="A4" s="308"/>
      <c r="B4" s="309"/>
      <c r="C4" s="309"/>
      <c r="D4" s="309">
        <v>2015</v>
      </c>
      <c r="E4" s="309">
        <v>2016</v>
      </c>
      <c r="F4" s="309">
        <v>2017</v>
      </c>
      <c r="G4" s="310">
        <v>2018</v>
      </c>
      <c r="H4" s="310">
        <v>2019</v>
      </c>
      <c r="I4" s="310">
        <v>2020</v>
      </c>
      <c r="J4" s="311">
        <v>2021</v>
      </c>
    </row>
    <row r="5" spans="1:10" s="305" customFormat="1" ht="12" customHeight="1">
      <c r="A5" s="312" t="s">
        <v>2</v>
      </c>
      <c r="B5" s="313" t="s">
        <v>3</v>
      </c>
      <c r="C5" s="313"/>
      <c r="D5" s="314"/>
      <c r="E5" s="314"/>
      <c r="F5" s="314"/>
      <c r="G5" s="314"/>
      <c r="H5" s="314"/>
      <c r="I5" s="314"/>
      <c r="J5" s="314"/>
    </row>
    <row r="6" spans="1:10" s="305" customFormat="1" ht="11.25">
      <c r="A6" s="315" t="s">
        <v>4</v>
      </c>
      <c r="B6" s="316" t="s">
        <v>5</v>
      </c>
      <c r="C6" s="316" t="s">
        <v>6</v>
      </c>
      <c r="D6" s="317">
        <v>19320724</v>
      </c>
      <c r="E6" s="317">
        <v>21186779</v>
      </c>
      <c r="F6" s="317">
        <v>21186779</v>
      </c>
      <c r="G6" s="317">
        <v>22773016.31901435</v>
      </c>
      <c r="H6" s="317">
        <v>23920056.697716326</v>
      </c>
      <c r="I6" s="317">
        <v>25128803.091999635</v>
      </c>
      <c r="J6" s="317">
        <v>26154317.37139477</v>
      </c>
    </row>
    <row r="7" spans="1:10" s="305" customFormat="1" ht="11.25">
      <c r="A7" s="315" t="s">
        <v>7</v>
      </c>
      <c r="B7" s="316" t="s">
        <v>8</v>
      </c>
      <c r="C7" s="316" t="s">
        <v>6</v>
      </c>
      <c r="D7" s="317">
        <v>-125009</v>
      </c>
      <c r="E7" s="317">
        <v>-577015</v>
      </c>
      <c r="F7" s="317">
        <v>-577015</v>
      </c>
      <c r="G7" s="317">
        <v>-691666.354710836</v>
      </c>
      <c r="H7" s="317">
        <v>-241894.06095812246</v>
      </c>
      <c r="I7" s="317">
        <v>-421021.4232529646</v>
      </c>
      <c r="J7" s="317">
        <v>84109.23995960157</v>
      </c>
    </row>
    <row r="8" spans="1:11" s="305" customFormat="1" ht="15" customHeight="1">
      <c r="A8" s="315" t="s">
        <v>9</v>
      </c>
      <c r="B8" s="316" t="s">
        <v>10</v>
      </c>
      <c r="C8" s="316" t="s">
        <v>6</v>
      </c>
      <c r="D8" s="317">
        <v>489095</v>
      </c>
      <c r="E8" s="317">
        <v>30582</v>
      </c>
      <c r="F8" s="317">
        <v>30582</v>
      </c>
      <c r="G8" s="317">
        <v>8810.251407499716</v>
      </c>
      <c r="H8" s="317">
        <v>581283.7006032685</v>
      </c>
      <c r="I8" s="317">
        <v>429008.58674963895</v>
      </c>
      <c r="J8" s="317">
        <v>960247.3159895008</v>
      </c>
      <c r="K8" s="318"/>
    </row>
    <row r="9" spans="1:11" s="305" customFormat="1" ht="11.25">
      <c r="A9" s="315" t="s">
        <v>11</v>
      </c>
      <c r="B9" s="316" t="s">
        <v>12</v>
      </c>
      <c r="C9" s="316" t="s">
        <v>6</v>
      </c>
      <c r="D9" s="317">
        <v>154125</v>
      </c>
      <c r="E9" s="317">
        <v>-283437</v>
      </c>
      <c r="F9" s="317">
        <v>-283437</v>
      </c>
      <c r="G9" s="317">
        <v>-380291.4113525003</v>
      </c>
      <c r="H9" s="317">
        <v>8001.705902263522</v>
      </c>
      <c r="I9" s="317">
        <v>-116539.88885593414</v>
      </c>
      <c r="J9" s="317">
        <v>306611.3580514565</v>
      </c>
      <c r="K9" s="318"/>
    </row>
    <row r="10" spans="1:10" s="305" customFormat="1" ht="11.25">
      <c r="A10" s="315" t="s">
        <v>13</v>
      </c>
      <c r="B10" s="316" t="s">
        <v>14</v>
      </c>
      <c r="C10" s="316"/>
      <c r="D10" s="319"/>
      <c r="E10" s="319"/>
      <c r="F10" s="319"/>
      <c r="G10" s="320"/>
      <c r="H10" s="320"/>
      <c r="I10" s="320"/>
      <c r="J10" s="320"/>
    </row>
    <row r="11" spans="1:10" s="305" customFormat="1" ht="35.25" customHeight="1">
      <c r="A11" s="315" t="s">
        <v>15</v>
      </c>
      <c r="B11" s="316" t="s">
        <v>305</v>
      </c>
      <c r="C11" s="316" t="s">
        <v>16</v>
      </c>
      <c r="D11" s="317">
        <v>-0.6470202669423776</v>
      </c>
      <c r="E11" s="317">
        <f aca="true" t="shared" si="0" ref="E11:J11">E7/E6*100</f>
        <v>-2.7234673094952284</v>
      </c>
      <c r="F11" s="317">
        <f t="shared" si="0"/>
        <v>-2.7234673094952284</v>
      </c>
      <c r="G11" s="317">
        <f t="shared" si="0"/>
        <v>-3.0372188954755566</v>
      </c>
      <c r="H11" s="317">
        <f t="shared" si="0"/>
        <v>-1.0112603996512113</v>
      </c>
      <c r="I11" s="317">
        <f t="shared" si="0"/>
        <v>-1.67545354910679</v>
      </c>
      <c r="J11" s="317">
        <f t="shared" si="0"/>
        <v>0.3215883586837279</v>
      </c>
    </row>
    <row r="12" spans="1:10" s="305" customFormat="1" ht="20.25" customHeight="1">
      <c r="A12" s="315" t="s">
        <v>17</v>
      </c>
      <c r="B12" s="316" t="s">
        <v>306</v>
      </c>
      <c r="C12" s="316"/>
      <c r="D12" s="320"/>
      <c r="E12" s="320"/>
      <c r="F12" s="320"/>
      <c r="G12" s="320"/>
      <c r="H12" s="320"/>
      <c r="I12" s="320"/>
      <c r="J12" s="320"/>
    </row>
    <row r="13" spans="1:10" s="305" customFormat="1" ht="22.5">
      <c r="A13" s="315" t="s">
        <v>18</v>
      </c>
      <c r="B13" s="316" t="s">
        <v>307</v>
      </c>
      <c r="C13" s="316" t="s">
        <v>19</v>
      </c>
      <c r="D13" s="320"/>
      <c r="E13" s="320"/>
      <c r="F13" s="320"/>
      <c r="G13" s="320"/>
      <c r="H13" s="320"/>
      <c r="I13" s="320"/>
      <c r="J13" s="320"/>
    </row>
    <row r="14" spans="1:10" s="305" customFormat="1" ht="19.5" customHeight="1">
      <c r="A14" s="315" t="s">
        <v>20</v>
      </c>
      <c r="B14" s="316" t="s">
        <v>308</v>
      </c>
      <c r="C14" s="316" t="s">
        <v>21</v>
      </c>
      <c r="D14" s="320"/>
      <c r="E14" s="320"/>
      <c r="F14" s="320"/>
      <c r="G14" s="320"/>
      <c r="H14" s="320"/>
      <c r="I14" s="320"/>
      <c r="J14" s="320"/>
    </row>
    <row r="15" spans="1:10" s="305" customFormat="1" ht="11.25">
      <c r="A15" s="321" t="s">
        <v>22</v>
      </c>
      <c r="B15" s="322" t="s">
        <v>309</v>
      </c>
      <c r="C15" s="322" t="s">
        <v>19</v>
      </c>
      <c r="D15" s="323">
        <v>11.45</v>
      </c>
      <c r="E15" s="323">
        <v>11.34</v>
      </c>
      <c r="F15" s="323">
        <v>11.45</v>
      </c>
      <c r="G15" s="320">
        <v>10.13</v>
      </c>
      <c r="H15" s="320">
        <v>10.13</v>
      </c>
      <c r="I15" s="320">
        <v>10.13</v>
      </c>
      <c r="J15" s="320">
        <v>10.13</v>
      </c>
    </row>
    <row r="16" spans="1:10" s="305" customFormat="1" ht="20.25" customHeight="1">
      <c r="A16" s="324" t="s">
        <v>222</v>
      </c>
      <c r="B16" s="322" t="s">
        <v>310</v>
      </c>
      <c r="C16" s="322" t="s">
        <v>23</v>
      </c>
      <c r="D16" s="323">
        <v>46.11</v>
      </c>
      <c r="E16" s="323">
        <v>46.49</v>
      </c>
      <c r="F16" s="323">
        <v>46.11</v>
      </c>
      <c r="G16" s="325">
        <v>46.499</v>
      </c>
      <c r="H16" s="325">
        <v>46.499</v>
      </c>
      <c r="I16" s="325">
        <v>46.499</v>
      </c>
      <c r="J16" s="326">
        <v>46.499</v>
      </c>
    </row>
    <row r="17" spans="1:10" s="305" customFormat="1" ht="22.5">
      <c r="A17" s="324" t="s">
        <v>24</v>
      </c>
      <c r="B17" s="322" t="s">
        <v>311</v>
      </c>
      <c r="C17" s="322" t="s">
        <v>23</v>
      </c>
      <c r="D17" s="323"/>
      <c r="E17" s="323"/>
      <c r="F17" s="323"/>
      <c r="G17" s="320"/>
      <c r="H17" s="320"/>
      <c r="I17" s="320"/>
      <c r="J17" s="327"/>
    </row>
    <row r="18" spans="1:10" s="305" customFormat="1" ht="33.75">
      <c r="A18" s="324" t="s">
        <v>25</v>
      </c>
      <c r="B18" s="322" t="s">
        <v>312</v>
      </c>
      <c r="C18" s="322" t="s">
        <v>16</v>
      </c>
      <c r="D18" s="328">
        <v>0.0035</v>
      </c>
      <c r="E18" s="329">
        <v>0.0026</v>
      </c>
      <c r="F18" s="328">
        <v>0.012</v>
      </c>
      <c r="G18" s="330">
        <v>0.0128</v>
      </c>
      <c r="H18" s="330">
        <v>0.0128</v>
      </c>
      <c r="I18" s="330">
        <v>0.0128</v>
      </c>
      <c r="J18" s="331">
        <v>0.0128</v>
      </c>
    </row>
    <row r="19" spans="1:10" s="305" customFormat="1" ht="46.5" customHeight="1">
      <c r="A19" s="324" t="s">
        <v>26</v>
      </c>
      <c r="B19" s="322" t="s">
        <v>313</v>
      </c>
      <c r="C19" s="322"/>
      <c r="D19" s="332" t="s">
        <v>314</v>
      </c>
      <c r="E19" s="332" t="s">
        <v>315</v>
      </c>
      <c r="F19" s="332" t="s">
        <v>316</v>
      </c>
      <c r="G19" s="332">
        <v>0</v>
      </c>
      <c r="H19" s="332">
        <v>0</v>
      </c>
      <c r="I19" s="332">
        <v>0</v>
      </c>
      <c r="J19" s="327">
        <v>0</v>
      </c>
    </row>
    <row r="20" spans="1:10" s="305" customFormat="1" ht="35.25" customHeight="1">
      <c r="A20" s="324" t="s">
        <v>27</v>
      </c>
      <c r="B20" s="322" t="s">
        <v>317</v>
      </c>
      <c r="C20" s="322" t="s">
        <v>21</v>
      </c>
      <c r="D20" s="323">
        <v>0</v>
      </c>
      <c r="E20" s="323">
        <v>0</v>
      </c>
      <c r="F20" s="323">
        <v>0</v>
      </c>
      <c r="G20" s="320">
        <v>0</v>
      </c>
      <c r="H20" s="320">
        <v>0</v>
      </c>
      <c r="I20" s="320">
        <v>0</v>
      </c>
      <c r="J20" s="327">
        <v>0</v>
      </c>
    </row>
    <row r="21" spans="1:10" s="305" customFormat="1" ht="22.5">
      <c r="A21" s="324" t="s">
        <v>28</v>
      </c>
      <c r="B21" s="322" t="s">
        <v>29</v>
      </c>
      <c r="C21" s="322" t="s">
        <v>6</v>
      </c>
      <c r="D21" s="323">
        <v>58904.77</v>
      </c>
      <c r="E21" s="323">
        <v>54211.84</v>
      </c>
      <c r="F21" s="323">
        <v>81516.7183743653</v>
      </c>
      <c r="G21" s="325">
        <v>84909.8693240648</v>
      </c>
      <c r="H21" s="325">
        <v>90342.97602468499</v>
      </c>
      <c r="I21" s="325">
        <v>96021.57823081227</v>
      </c>
      <c r="J21" s="326">
        <v>102359.00158847806</v>
      </c>
    </row>
    <row r="22" spans="1:10" s="305" customFormat="1" ht="36.75" customHeight="1">
      <c r="A22" s="324" t="s">
        <v>30</v>
      </c>
      <c r="B22" s="322" t="s">
        <v>318</v>
      </c>
      <c r="C22" s="322" t="s">
        <v>6</v>
      </c>
      <c r="D22" s="323">
        <v>27431.42</v>
      </c>
      <c r="E22" s="323">
        <v>16581.88</v>
      </c>
      <c r="F22" s="323">
        <v>38588.121843857916</v>
      </c>
      <c r="G22" s="325">
        <v>41134.52653617369</v>
      </c>
      <c r="H22" s="325">
        <v>43848.966793508276</v>
      </c>
      <c r="I22" s="333">
        <v>46742.5311718938</v>
      </c>
      <c r="J22" s="326">
        <v>49827.0399538565</v>
      </c>
    </row>
    <row r="23" spans="1:10" s="305" customFormat="1" ht="11.25">
      <c r="A23" s="324"/>
      <c r="B23" s="322" t="s">
        <v>70</v>
      </c>
      <c r="C23" s="322"/>
      <c r="D23" s="323"/>
      <c r="E23" s="323"/>
      <c r="F23" s="334"/>
      <c r="G23" s="320"/>
      <c r="H23" s="320"/>
      <c r="I23" s="320"/>
      <c r="J23" s="320"/>
    </row>
    <row r="24" spans="1:10" s="305" customFormat="1" ht="11.25">
      <c r="A24" s="324"/>
      <c r="B24" s="322" t="s">
        <v>31</v>
      </c>
      <c r="C24" s="322"/>
      <c r="D24" s="323">
        <v>7713.02</v>
      </c>
      <c r="E24" s="323"/>
      <c r="F24" s="334">
        <v>9880.64</v>
      </c>
      <c r="G24" s="325">
        <v>10532.63</v>
      </c>
      <c r="H24" s="325">
        <v>11227.68</v>
      </c>
      <c r="I24" s="325">
        <v>11968.58</v>
      </c>
      <c r="J24" s="325">
        <v>12758.39</v>
      </c>
    </row>
    <row r="25" spans="1:10" s="305" customFormat="1" ht="11.25">
      <c r="A25" s="324"/>
      <c r="B25" s="322" t="s">
        <v>32</v>
      </c>
      <c r="C25" s="322"/>
      <c r="D25" s="323"/>
      <c r="E25" s="323"/>
      <c r="F25" s="334"/>
      <c r="G25" s="320"/>
      <c r="H25" s="320"/>
      <c r="I25" s="320"/>
      <c r="J25" s="320"/>
    </row>
    <row r="26" spans="1:10" s="305" customFormat="1" ht="11.25">
      <c r="A26" s="324"/>
      <c r="B26" s="322" t="s">
        <v>33</v>
      </c>
      <c r="C26" s="322"/>
      <c r="D26" s="323">
        <v>19718.4</v>
      </c>
      <c r="E26" s="323">
        <v>16581.88</v>
      </c>
      <c r="F26" s="334">
        <v>28707.48</v>
      </c>
      <c r="G26" s="325">
        <v>30601.9</v>
      </c>
      <c r="H26" s="325">
        <v>32621.29</v>
      </c>
      <c r="I26" s="325">
        <v>34773.95</v>
      </c>
      <c r="J26" s="325">
        <v>37068.65</v>
      </c>
    </row>
    <row r="27" spans="1:10" s="305" customFormat="1" ht="22.5">
      <c r="A27" s="324" t="s">
        <v>34</v>
      </c>
      <c r="B27" s="322" t="s">
        <v>319</v>
      </c>
      <c r="C27" s="322" t="s">
        <v>6</v>
      </c>
      <c r="D27" s="323">
        <v>21610.01</v>
      </c>
      <c r="E27" s="323">
        <v>35166.85</v>
      </c>
      <c r="F27" s="334">
        <v>31695.33</v>
      </c>
      <c r="G27" s="325">
        <f>G21-G22-G28</f>
        <v>33152.01278789111</v>
      </c>
      <c r="H27" s="325">
        <f>H21-H22-H28</f>
        <v>35246.049231176716</v>
      </c>
      <c r="I27" s="325">
        <f>I21-I22-I28</f>
        <v>37461.317058918474</v>
      </c>
      <c r="J27" s="325">
        <f>J21-J22-J28</f>
        <v>39822.79163462156</v>
      </c>
    </row>
    <row r="28" spans="1:10" s="305" customFormat="1" ht="11.25">
      <c r="A28" s="324" t="s">
        <v>35</v>
      </c>
      <c r="B28" s="322" t="s">
        <v>320</v>
      </c>
      <c r="C28" s="322" t="s">
        <v>6</v>
      </c>
      <c r="D28" s="323">
        <v>7867.3</v>
      </c>
      <c r="E28" s="323">
        <v>2177.11</v>
      </c>
      <c r="F28" s="334">
        <v>9266.16</v>
      </c>
      <c r="G28" s="320">
        <v>10623.33</v>
      </c>
      <c r="H28" s="320">
        <v>11247.96</v>
      </c>
      <c r="I28" s="320">
        <v>11817.73</v>
      </c>
      <c r="J28" s="320">
        <v>12709.17</v>
      </c>
    </row>
    <row r="29" spans="1:10" s="305" customFormat="1" ht="21.75" customHeight="1">
      <c r="A29" s="324" t="s">
        <v>36</v>
      </c>
      <c r="B29" s="322" t="s">
        <v>321</v>
      </c>
      <c r="C29" s="322" t="s">
        <v>6</v>
      </c>
      <c r="D29" s="323">
        <v>1996.04</v>
      </c>
      <c r="E29" s="323">
        <v>286</v>
      </c>
      <c r="F29" s="334">
        <v>1967.11</v>
      </c>
      <c r="G29" s="320">
        <v>0</v>
      </c>
      <c r="H29" s="320">
        <v>0</v>
      </c>
      <c r="I29" s="320">
        <v>0</v>
      </c>
      <c r="J29" s="320">
        <v>0</v>
      </c>
    </row>
    <row r="30" spans="1:10" s="305" customFormat="1" ht="42" customHeight="1">
      <c r="A30" s="324" t="s">
        <v>37</v>
      </c>
      <c r="B30" s="322" t="s">
        <v>38</v>
      </c>
      <c r="C30" s="322"/>
      <c r="D30" s="323" t="s">
        <v>195</v>
      </c>
      <c r="E30" s="323" t="s">
        <v>196</v>
      </c>
      <c r="F30" s="334" t="s">
        <v>197</v>
      </c>
      <c r="G30" s="320"/>
      <c r="H30" s="320"/>
      <c r="I30" s="320"/>
      <c r="J30" s="320"/>
    </row>
    <row r="31" spans="1:10" s="305" customFormat="1" ht="11.25">
      <c r="A31" s="324"/>
      <c r="B31" s="335" t="s">
        <v>39</v>
      </c>
      <c r="C31" s="322"/>
      <c r="D31" s="323"/>
      <c r="E31" s="323"/>
      <c r="F31" s="334"/>
      <c r="G31" s="320"/>
      <c r="H31" s="320"/>
      <c r="I31" s="320"/>
      <c r="J31" s="320"/>
    </row>
    <row r="32" spans="1:10" s="305" customFormat="1" ht="11.25">
      <c r="A32" s="324"/>
      <c r="B32" s="322" t="s">
        <v>322</v>
      </c>
      <c r="C32" s="322" t="s">
        <v>40</v>
      </c>
      <c r="D32" s="323">
        <v>1511.04</v>
      </c>
      <c r="E32" s="323">
        <v>1511.04</v>
      </c>
      <c r="F32" s="334">
        <v>1511.04</v>
      </c>
      <c r="G32" s="320">
        <v>1511.04</v>
      </c>
      <c r="H32" s="320">
        <v>1511.04</v>
      </c>
      <c r="I32" s="320">
        <v>1511.04</v>
      </c>
      <c r="J32" s="320">
        <v>1511.04</v>
      </c>
    </row>
    <row r="33" spans="1:10" s="305" customFormat="1" ht="15.75" customHeight="1">
      <c r="A33" s="324"/>
      <c r="B33" s="322" t="s">
        <v>323</v>
      </c>
      <c r="C33" s="322" t="s">
        <v>324</v>
      </c>
      <c r="D33" s="336">
        <f aca="true" t="shared" si="1" ref="D33:J33">D22/D32</f>
        <v>18.153999894112662</v>
      </c>
      <c r="E33" s="336">
        <f t="shared" si="1"/>
        <v>10.973819356204999</v>
      </c>
      <c r="F33" s="336">
        <f t="shared" si="1"/>
        <v>25.537458865323167</v>
      </c>
      <c r="G33" s="336">
        <f t="shared" si="1"/>
        <v>27.222658921122996</v>
      </c>
      <c r="H33" s="336">
        <f t="shared" si="1"/>
        <v>29.019064216373014</v>
      </c>
      <c r="I33" s="336">
        <f t="shared" si="1"/>
        <v>30.934013111429085</v>
      </c>
      <c r="J33" s="336">
        <f t="shared" si="1"/>
        <v>32.975328220203636</v>
      </c>
    </row>
    <row r="34" spans="1:10" s="305" customFormat="1" ht="22.5">
      <c r="A34" s="324" t="s">
        <v>42</v>
      </c>
      <c r="B34" s="322" t="s">
        <v>43</v>
      </c>
      <c r="C34" s="322"/>
      <c r="D34" s="323"/>
      <c r="E34" s="323"/>
      <c r="F34" s="334">
        <v>19</v>
      </c>
      <c r="G34" s="320">
        <v>19</v>
      </c>
      <c r="H34" s="320">
        <v>19</v>
      </c>
      <c r="I34" s="320">
        <v>19</v>
      </c>
      <c r="J34" s="320">
        <v>19</v>
      </c>
    </row>
    <row r="35" spans="1:10" s="305" customFormat="1" ht="11.25">
      <c r="A35" s="324" t="s">
        <v>44</v>
      </c>
      <c r="B35" s="322" t="s">
        <v>45</v>
      </c>
      <c r="C35" s="322" t="s">
        <v>46</v>
      </c>
      <c r="D35" s="323"/>
      <c r="E35" s="323"/>
      <c r="F35" s="334">
        <v>19</v>
      </c>
      <c r="G35" s="320">
        <v>19</v>
      </c>
      <c r="H35" s="320">
        <v>19</v>
      </c>
      <c r="I35" s="320">
        <v>19</v>
      </c>
      <c r="J35" s="320">
        <v>19</v>
      </c>
    </row>
    <row r="36" spans="1:10" s="305" customFormat="1" ht="19.5" customHeight="1">
      <c r="A36" s="324" t="s">
        <v>47</v>
      </c>
      <c r="B36" s="322" t="s">
        <v>48</v>
      </c>
      <c r="C36" s="322" t="s">
        <v>75</v>
      </c>
      <c r="D36" s="323"/>
      <c r="E36" s="323"/>
      <c r="F36" s="334">
        <f>F24/F34/12</f>
        <v>43.336140350877194</v>
      </c>
      <c r="G36" s="334">
        <f>G24/G34/12</f>
        <v>46.19574561403508</v>
      </c>
      <c r="H36" s="334">
        <f>H24/H34/12</f>
        <v>49.24421052631579</v>
      </c>
      <c r="I36" s="334">
        <f>I24/I34/12</f>
        <v>52.49377192982456</v>
      </c>
      <c r="J36" s="323">
        <f>J24/J34/12</f>
        <v>55.95785087719298</v>
      </c>
    </row>
    <row r="37" spans="1:10" s="305" customFormat="1" ht="22.5">
      <c r="A37" s="324" t="s">
        <v>49</v>
      </c>
      <c r="B37" s="322" t="s">
        <v>50</v>
      </c>
      <c r="C37" s="322"/>
      <c r="D37" s="332"/>
      <c r="E37" s="332"/>
      <c r="F37" s="337"/>
      <c r="G37" s="320"/>
      <c r="H37" s="320"/>
      <c r="I37" s="320"/>
      <c r="J37" s="320"/>
    </row>
    <row r="38" spans="1:10" s="305" customFormat="1" ht="11.25">
      <c r="A38" s="324"/>
      <c r="B38" s="335" t="s">
        <v>39</v>
      </c>
      <c r="C38" s="322"/>
      <c r="D38" s="332"/>
      <c r="E38" s="332"/>
      <c r="F38" s="337"/>
      <c r="G38" s="320"/>
      <c r="H38" s="320"/>
      <c r="I38" s="320"/>
      <c r="J38" s="320"/>
    </row>
    <row r="39" spans="1:10" s="305" customFormat="1" ht="22.5">
      <c r="A39" s="324"/>
      <c r="B39" s="322" t="s">
        <v>51</v>
      </c>
      <c r="C39" s="322" t="s">
        <v>6</v>
      </c>
      <c r="D39" s="323">
        <v>1000</v>
      </c>
      <c r="E39" s="323">
        <v>1000</v>
      </c>
      <c r="F39" s="334">
        <v>1000</v>
      </c>
      <c r="G39" s="325">
        <v>1000</v>
      </c>
      <c r="H39" s="325">
        <v>1000</v>
      </c>
      <c r="I39" s="325">
        <v>1000</v>
      </c>
      <c r="J39" s="325">
        <v>1000</v>
      </c>
    </row>
    <row r="40" spans="1:10" s="305" customFormat="1" ht="26.25" customHeight="1" thickBot="1">
      <c r="A40" s="338"/>
      <c r="B40" s="339" t="s">
        <v>52</v>
      </c>
      <c r="C40" s="339" t="s">
        <v>6</v>
      </c>
      <c r="D40" s="340"/>
      <c r="E40" s="340"/>
      <c r="F40" s="341"/>
      <c r="G40" s="320"/>
      <c r="H40" s="320"/>
      <c r="I40" s="320"/>
      <c r="J40" s="320"/>
    </row>
  </sheetData>
  <sheetProtection selectLockedCells="1" selectUnlockedCells="1"/>
  <mergeCells count="3">
    <mergeCell ref="A1:J1"/>
    <mergeCell ref="A2:J2"/>
    <mergeCell ref="F3:J3"/>
  </mergeCells>
  <printOptions/>
  <pageMargins left="0.7" right="0.7" top="0.75" bottom="0.75" header="0.3" footer="0.3"/>
  <pageSetup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dimension ref="A1:M31"/>
  <sheetViews>
    <sheetView view="pageBreakPreview" zoomScale="60" zoomScaleNormal="55" zoomScalePageLayoutView="0" workbookViewId="0" topLeftCell="A1">
      <selection activeCell="M42" sqref="M42"/>
    </sheetView>
  </sheetViews>
  <sheetFormatPr defaultColWidth="9.00390625" defaultRowHeight="12.75"/>
  <cols>
    <col min="1" max="1" width="55.875" style="0" customWidth="1"/>
    <col min="2" max="2" width="28.125" style="0" customWidth="1"/>
    <col min="3" max="3" width="27.00390625" style="0" customWidth="1"/>
    <col min="4" max="4" width="26.625" style="0" customWidth="1"/>
    <col min="6" max="6" width="23.375" style="0" customWidth="1"/>
    <col min="7" max="7" width="44.25390625" style="0" customWidth="1"/>
    <col min="8" max="8" width="37.375" style="0" customWidth="1"/>
    <col min="9" max="9" width="31.375" style="0" customWidth="1"/>
    <col min="10" max="10" width="31.25390625" style="0" customWidth="1"/>
    <col min="11" max="11" width="33.00390625" style="0" customWidth="1"/>
    <col min="12" max="12" width="26.00390625" style="0" customWidth="1"/>
    <col min="13" max="13" width="24.875" style="0" customWidth="1"/>
  </cols>
  <sheetData>
    <row r="1" spans="1:13" ht="51.75" customHeight="1">
      <c r="A1" s="507" t="s">
        <v>271</v>
      </c>
      <c r="B1" s="507"/>
      <c r="C1" s="507"/>
      <c r="D1" s="507"/>
      <c r="E1" s="265"/>
      <c r="F1" s="508" t="s">
        <v>260</v>
      </c>
      <c r="G1" s="508"/>
      <c r="H1" s="508"/>
      <c r="I1" s="508"/>
      <c r="J1" s="508"/>
      <c r="K1" s="508"/>
      <c r="L1" s="508"/>
      <c r="M1" s="508"/>
    </row>
    <row r="2" spans="1:13" ht="75" customHeight="1">
      <c r="A2" s="509" t="s">
        <v>272</v>
      </c>
      <c r="B2" s="509"/>
      <c r="C2" s="509"/>
      <c r="D2" s="509"/>
      <c r="E2" s="265"/>
      <c r="F2" s="509" t="s">
        <v>273</v>
      </c>
      <c r="G2" s="509"/>
      <c r="H2" s="509"/>
      <c r="I2" s="509"/>
      <c r="J2" s="509"/>
      <c r="K2" s="509"/>
      <c r="L2" s="509"/>
      <c r="M2" s="509"/>
    </row>
    <row r="3" spans="1:13" ht="47.25">
      <c r="A3" s="510" t="s">
        <v>261</v>
      </c>
      <c r="B3" s="266" t="s">
        <v>274</v>
      </c>
      <c r="C3" s="511" t="s">
        <v>275</v>
      </c>
      <c r="D3" s="512"/>
      <c r="E3" s="267"/>
      <c r="F3" s="513" t="s">
        <v>276</v>
      </c>
      <c r="G3" s="268" t="s">
        <v>262</v>
      </c>
      <c r="H3" s="268" t="s">
        <v>263</v>
      </c>
      <c r="I3" s="268" t="s">
        <v>264</v>
      </c>
      <c r="J3" s="513" t="s">
        <v>265</v>
      </c>
      <c r="K3" s="268" t="s">
        <v>266</v>
      </c>
      <c r="L3" s="513" t="s">
        <v>267</v>
      </c>
      <c r="M3" s="513" t="s">
        <v>268</v>
      </c>
    </row>
    <row r="4" spans="1:13" ht="15.75">
      <c r="A4" s="510"/>
      <c r="B4" s="269"/>
      <c r="C4" s="28" t="s">
        <v>180</v>
      </c>
      <c r="D4" s="28" t="s">
        <v>181</v>
      </c>
      <c r="E4" s="265"/>
      <c r="F4" s="513"/>
      <c r="G4" s="270" t="s">
        <v>269</v>
      </c>
      <c r="H4" s="270" t="s">
        <v>269</v>
      </c>
      <c r="I4" s="270" t="s">
        <v>270</v>
      </c>
      <c r="J4" s="513"/>
      <c r="K4" s="270" t="s">
        <v>270</v>
      </c>
      <c r="L4" s="513"/>
      <c r="M4" s="513"/>
    </row>
    <row r="5" spans="1:13" ht="15.75">
      <c r="A5" s="271" t="s">
        <v>117</v>
      </c>
      <c r="B5" s="272" t="s">
        <v>112</v>
      </c>
      <c r="C5" s="87">
        <v>593277.07</v>
      </c>
      <c r="D5" s="87">
        <v>593277.07</v>
      </c>
      <c r="E5" s="265"/>
      <c r="F5" s="282">
        <v>2017</v>
      </c>
      <c r="G5" s="283">
        <v>81516.27</v>
      </c>
      <c r="H5" s="283">
        <v>38641.71</v>
      </c>
      <c r="I5" s="284">
        <v>1.5</v>
      </c>
      <c r="J5" s="282">
        <v>0.75</v>
      </c>
      <c r="K5" s="282">
        <v>1.2</v>
      </c>
      <c r="L5" s="285">
        <v>0.35</v>
      </c>
      <c r="M5" s="286">
        <v>0.893</v>
      </c>
    </row>
    <row r="6" spans="1:13" ht="15.75">
      <c r="A6" s="274" t="s">
        <v>118</v>
      </c>
      <c r="B6" s="272" t="s">
        <v>114</v>
      </c>
      <c r="C6" s="279">
        <v>16.46</v>
      </c>
      <c r="D6" s="279">
        <v>16.46</v>
      </c>
      <c r="E6" s="265"/>
      <c r="F6" s="265"/>
      <c r="G6" s="275"/>
      <c r="H6" s="265"/>
      <c r="I6" s="265"/>
      <c r="J6" s="265"/>
      <c r="K6" s="265"/>
      <c r="L6" s="265"/>
      <c r="M6" s="265"/>
    </row>
    <row r="7" spans="1:13" ht="15.75">
      <c r="A7" s="276" t="s">
        <v>119</v>
      </c>
      <c r="B7" s="277" t="s">
        <v>114</v>
      </c>
      <c r="C7" s="279">
        <v>1767.86</v>
      </c>
      <c r="D7" s="279">
        <v>1767.86</v>
      </c>
      <c r="E7" s="265"/>
      <c r="F7" s="265"/>
      <c r="G7" s="265"/>
      <c r="H7" s="265"/>
      <c r="I7" s="265"/>
      <c r="J7" s="265"/>
      <c r="K7" s="265"/>
      <c r="L7" s="265"/>
      <c r="M7" s="265"/>
    </row>
    <row r="8" spans="1:13" ht="15.75">
      <c r="A8" s="265"/>
      <c r="B8" s="265"/>
      <c r="C8" s="280"/>
      <c r="D8" s="280"/>
      <c r="E8" s="265"/>
      <c r="F8" s="265"/>
      <c r="G8" s="265"/>
      <c r="H8" s="265"/>
      <c r="I8" s="265"/>
      <c r="J8" s="265"/>
      <c r="K8" s="265"/>
      <c r="L8" s="265"/>
      <c r="M8" s="265"/>
    </row>
    <row r="9" spans="1:13" ht="51" customHeight="1">
      <c r="A9" s="510" t="s">
        <v>261</v>
      </c>
      <c r="B9" s="266" t="s">
        <v>274</v>
      </c>
      <c r="C9" s="514" t="s">
        <v>277</v>
      </c>
      <c r="D9" s="515"/>
      <c r="E9" s="265"/>
      <c r="F9" s="265"/>
      <c r="G9" s="265"/>
      <c r="H9" s="265"/>
      <c r="I9" s="265"/>
      <c r="J9" s="265"/>
      <c r="K9" s="265"/>
      <c r="L9" s="265"/>
      <c r="M9" s="265"/>
    </row>
    <row r="10" spans="1:13" ht="15.75">
      <c r="A10" s="510"/>
      <c r="B10" s="269"/>
      <c r="C10" s="145" t="s">
        <v>180</v>
      </c>
      <c r="D10" s="145" t="s">
        <v>181</v>
      </c>
      <c r="E10" s="265"/>
      <c r="F10" s="265"/>
      <c r="G10" s="265"/>
      <c r="H10" s="265"/>
      <c r="I10" s="265"/>
      <c r="J10" s="265"/>
      <c r="K10" s="265"/>
      <c r="L10" s="265"/>
      <c r="M10" s="265"/>
    </row>
    <row r="11" spans="1:13" ht="15.75">
      <c r="A11" s="271" t="s">
        <v>117</v>
      </c>
      <c r="B11" s="272" t="s">
        <v>112</v>
      </c>
      <c r="C11" s="87">
        <v>698061.36</v>
      </c>
      <c r="D11" s="87">
        <v>698061.36</v>
      </c>
      <c r="E11" s="278"/>
      <c r="F11" s="278"/>
      <c r="G11" s="278"/>
      <c r="H11" s="278"/>
      <c r="I11" s="278"/>
      <c r="J11" s="278"/>
      <c r="K11" s="278"/>
      <c r="L11" s="278"/>
      <c r="M11" s="278"/>
    </row>
    <row r="12" spans="1:13" ht="15.75">
      <c r="A12" s="274" t="s">
        <v>118</v>
      </c>
      <c r="B12" s="272" t="s">
        <v>114</v>
      </c>
      <c r="C12" s="279">
        <v>16.47</v>
      </c>
      <c r="D12" s="279">
        <v>16.47</v>
      </c>
      <c r="E12" s="278"/>
      <c r="F12" s="278"/>
      <c r="G12" s="278"/>
      <c r="H12" s="278"/>
      <c r="I12" s="278"/>
      <c r="J12" s="278"/>
      <c r="K12" s="278"/>
      <c r="L12" s="278"/>
      <c r="M12" s="278"/>
    </row>
    <row r="13" spans="1:13" ht="15.75">
      <c r="A13" s="276" t="s">
        <v>119</v>
      </c>
      <c r="B13" s="277" t="s">
        <v>114</v>
      </c>
      <c r="C13" s="279">
        <v>1826.045</v>
      </c>
      <c r="D13" s="279">
        <v>1826.05</v>
      </c>
      <c r="E13" s="278"/>
      <c r="F13" s="278"/>
      <c r="G13" s="278"/>
      <c r="H13" s="278"/>
      <c r="I13" s="278"/>
      <c r="J13" s="278"/>
      <c r="K13" s="278"/>
      <c r="L13" s="278"/>
      <c r="M13" s="278"/>
    </row>
    <row r="14" spans="1:13" ht="15.75">
      <c r="A14" s="278"/>
      <c r="B14" s="278"/>
      <c r="C14" s="281"/>
      <c r="D14" s="281"/>
      <c r="E14" s="278"/>
      <c r="F14" s="278"/>
      <c r="G14" s="278"/>
      <c r="H14" s="278"/>
      <c r="I14" s="278"/>
      <c r="J14" s="278"/>
      <c r="K14" s="278"/>
      <c r="L14" s="278"/>
      <c r="M14" s="278"/>
    </row>
    <row r="15" spans="1:13" ht="52.5" customHeight="1">
      <c r="A15" s="510" t="s">
        <v>261</v>
      </c>
      <c r="B15" s="266" t="s">
        <v>274</v>
      </c>
      <c r="C15" s="514" t="s">
        <v>278</v>
      </c>
      <c r="D15" s="515"/>
      <c r="E15" s="278"/>
      <c r="F15" s="278"/>
      <c r="G15" s="278"/>
      <c r="H15" s="278"/>
      <c r="I15" s="278"/>
      <c r="J15" s="278"/>
      <c r="K15" s="278"/>
      <c r="L15" s="278"/>
      <c r="M15" s="278"/>
    </row>
    <row r="16" spans="1:13" ht="15.75">
      <c r="A16" s="510"/>
      <c r="B16" s="269"/>
      <c r="C16" s="145" t="s">
        <v>180</v>
      </c>
      <c r="D16" s="145" t="s">
        <v>181</v>
      </c>
      <c r="E16" s="278"/>
      <c r="F16" s="278"/>
      <c r="G16" s="278"/>
      <c r="H16" s="278"/>
      <c r="I16" s="278"/>
      <c r="J16" s="278"/>
      <c r="K16" s="278"/>
      <c r="L16" s="278"/>
      <c r="M16" s="278"/>
    </row>
    <row r="17" spans="1:13" ht="15.75">
      <c r="A17" s="271" t="s">
        <v>117</v>
      </c>
      <c r="B17" s="272" t="s">
        <v>112</v>
      </c>
      <c r="C17" s="87">
        <v>742727.05</v>
      </c>
      <c r="D17" s="87">
        <v>742727.05</v>
      </c>
      <c r="E17" s="278"/>
      <c r="F17" s="278"/>
      <c r="G17" s="278"/>
      <c r="H17" s="278"/>
      <c r="I17" s="278"/>
      <c r="J17" s="278"/>
      <c r="K17" s="278"/>
      <c r="L17" s="278"/>
      <c r="M17" s="278"/>
    </row>
    <row r="18" spans="1:13" ht="15.75">
      <c r="A18" s="274" t="s">
        <v>118</v>
      </c>
      <c r="B18" s="272" t="s">
        <v>114</v>
      </c>
      <c r="C18" s="279">
        <v>16.47</v>
      </c>
      <c r="D18" s="279">
        <v>16.47</v>
      </c>
      <c r="E18" s="278"/>
      <c r="F18" s="278"/>
      <c r="G18" s="278"/>
      <c r="H18" s="278"/>
      <c r="I18" s="278"/>
      <c r="J18" s="278"/>
      <c r="K18" s="278"/>
      <c r="L18" s="278"/>
      <c r="M18" s="278"/>
    </row>
    <row r="19" spans="1:13" ht="15.75">
      <c r="A19" s="276" t="s">
        <v>119</v>
      </c>
      <c r="B19" s="277" t="s">
        <v>114</v>
      </c>
      <c r="C19" s="279">
        <v>1942.89</v>
      </c>
      <c r="D19" s="279">
        <v>1942.89</v>
      </c>
      <c r="E19" s="278"/>
      <c r="F19" s="278"/>
      <c r="G19" s="278"/>
      <c r="H19" s="278"/>
      <c r="I19" s="278"/>
      <c r="J19" s="278"/>
      <c r="K19" s="278"/>
      <c r="L19" s="278"/>
      <c r="M19" s="278"/>
    </row>
    <row r="20" spans="1:13" ht="15.75">
      <c r="A20" s="278"/>
      <c r="B20" s="278"/>
      <c r="C20" s="281"/>
      <c r="D20" s="281"/>
      <c r="E20" s="278"/>
      <c r="F20" s="278"/>
      <c r="G20" s="278"/>
      <c r="H20" s="278"/>
      <c r="I20" s="278"/>
      <c r="J20" s="278"/>
      <c r="K20" s="278"/>
      <c r="L20" s="278"/>
      <c r="M20" s="278"/>
    </row>
    <row r="21" spans="1:13" ht="57.75" customHeight="1">
      <c r="A21" s="510" t="s">
        <v>261</v>
      </c>
      <c r="B21" s="266" t="s">
        <v>274</v>
      </c>
      <c r="C21" s="514" t="s">
        <v>279</v>
      </c>
      <c r="D21" s="515"/>
      <c r="E21" s="278"/>
      <c r="F21" s="278"/>
      <c r="G21" s="278"/>
      <c r="H21" s="278"/>
      <c r="I21" s="278"/>
      <c r="J21" s="278"/>
      <c r="K21" s="278"/>
      <c r="L21" s="278"/>
      <c r="M21" s="278"/>
    </row>
    <row r="22" spans="1:13" ht="15.75">
      <c r="A22" s="510"/>
      <c r="B22" s="269"/>
      <c r="C22" s="145" t="s">
        <v>180</v>
      </c>
      <c r="D22" s="145" t="s">
        <v>181</v>
      </c>
      <c r="E22" s="278"/>
      <c r="F22" s="278"/>
      <c r="G22" s="278"/>
      <c r="H22" s="278"/>
      <c r="I22" s="278"/>
      <c r="J22" s="278"/>
      <c r="K22" s="278"/>
      <c r="L22" s="278"/>
      <c r="M22" s="278"/>
    </row>
    <row r="23" spans="1:13" ht="15.75">
      <c r="A23" s="271" t="s">
        <v>117</v>
      </c>
      <c r="B23" s="272" t="s">
        <v>112</v>
      </c>
      <c r="C23" s="87">
        <v>789410.16</v>
      </c>
      <c r="D23" s="87">
        <v>789410.16</v>
      </c>
      <c r="E23" s="278"/>
      <c r="F23" s="278"/>
      <c r="G23" s="278"/>
      <c r="H23" s="278"/>
      <c r="I23" s="278"/>
      <c r="J23" s="278"/>
      <c r="K23" s="278"/>
      <c r="L23" s="278"/>
      <c r="M23" s="278"/>
    </row>
    <row r="24" spans="1:13" ht="15.75">
      <c r="A24" s="274" t="s">
        <v>118</v>
      </c>
      <c r="B24" s="272" t="s">
        <v>114</v>
      </c>
      <c r="C24" s="279">
        <v>16.47</v>
      </c>
      <c r="D24" s="279">
        <v>16.47</v>
      </c>
      <c r="E24" s="278"/>
      <c r="F24" s="278"/>
      <c r="G24" s="278"/>
      <c r="H24" s="278"/>
      <c r="I24" s="278"/>
      <c r="J24" s="278"/>
      <c r="K24" s="278"/>
      <c r="L24" s="278"/>
      <c r="M24" s="278"/>
    </row>
    <row r="25" spans="1:13" ht="15.75">
      <c r="A25" s="276" t="s">
        <v>119</v>
      </c>
      <c r="B25" s="277" t="s">
        <v>114</v>
      </c>
      <c r="C25" s="279">
        <v>2065.05</v>
      </c>
      <c r="D25" s="279">
        <v>2065.05</v>
      </c>
      <c r="E25" s="278"/>
      <c r="F25" s="278"/>
      <c r="G25" s="278"/>
      <c r="H25" s="278"/>
      <c r="I25" s="278"/>
      <c r="J25" s="278"/>
      <c r="K25" s="278"/>
      <c r="L25" s="278"/>
      <c r="M25" s="278"/>
    </row>
    <row r="26" spans="1:13" ht="15.75">
      <c r="A26" s="278"/>
      <c r="B26" s="278"/>
      <c r="C26" s="281"/>
      <c r="D26" s="281"/>
      <c r="E26" s="278"/>
      <c r="F26" s="278"/>
      <c r="G26" s="278"/>
      <c r="H26" s="278"/>
      <c r="I26" s="278"/>
      <c r="J26" s="278"/>
      <c r="K26" s="278"/>
      <c r="L26" s="278"/>
      <c r="M26" s="278"/>
    </row>
    <row r="27" spans="1:13" ht="55.5" customHeight="1">
      <c r="A27" s="510" t="s">
        <v>261</v>
      </c>
      <c r="B27" s="266" t="s">
        <v>274</v>
      </c>
      <c r="C27" s="514" t="s">
        <v>280</v>
      </c>
      <c r="D27" s="515"/>
      <c r="E27" s="278"/>
      <c r="F27" s="278"/>
      <c r="G27" s="278"/>
      <c r="H27" s="278"/>
      <c r="I27" s="278"/>
      <c r="J27" s="278"/>
      <c r="K27" s="278"/>
      <c r="L27" s="278"/>
      <c r="M27" s="278"/>
    </row>
    <row r="28" spans="1:13" ht="15.75">
      <c r="A28" s="510"/>
      <c r="B28" s="269"/>
      <c r="C28" s="145" t="s">
        <v>180</v>
      </c>
      <c r="D28" s="145" t="s">
        <v>181</v>
      </c>
      <c r="E28" s="278"/>
      <c r="F28" s="278"/>
      <c r="G28" s="278"/>
      <c r="H28" s="278"/>
      <c r="I28" s="278"/>
      <c r="J28" s="278"/>
      <c r="K28" s="278"/>
      <c r="L28" s="278"/>
      <c r="M28" s="278"/>
    </row>
    <row r="29" spans="1:13" ht="15.75">
      <c r="A29" s="271" t="s">
        <v>117</v>
      </c>
      <c r="B29" s="272" t="s">
        <v>112</v>
      </c>
      <c r="C29" s="87">
        <v>841511.76</v>
      </c>
      <c r="D29" s="87">
        <v>841511.76</v>
      </c>
      <c r="E29" s="278"/>
      <c r="F29" s="278"/>
      <c r="G29" s="278"/>
      <c r="H29" s="278"/>
      <c r="I29" s="278"/>
      <c r="J29" s="278"/>
      <c r="K29" s="278"/>
      <c r="L29" s="278"/>
      <c r="M29" s="278"/>
    </row>
    <row r="30" spans="1:13" ht="15.75">
      <c r="A30" s="274" t="s">
        <v>118</v>
      </c>
      <c r="B30" s="272" t="s">
        <v>114</v>
      </c>
      <c r="C30" s="279">
        <v>16.47</v>
      </c>
      <c r="D30" s="279">
        <v>16.47</v>
      </c>
      <c r="E30" s="278"/>
      <c r="F30" s="278"/>
      <c r="G30" s="278"/>
      <c r="H30" s="278"/>
      <c r="I30" s="278"/>
      <c r="J30" s="278"/>
      <c r="K30" s="278"/>
      <c r="L30" s="278"/>
      <c r="M30" s="278"/>
    </row>
    <row r="31" spans="1:13" ht="15.75">
      <c r="A31" s="276" t="s">
        <v>119</v>
      </c>
      <c r="B31" s="277" t="s">
        <v>114</v>
      </c>
      <c r="C31" s="279">
        <v>2201.294</v>
      </c>
      <c r="D31" s="279">
        <v>2201.29</v>
      </c>
      <c r="E31" s="278"/>
      <c r="F31" s="278"/>
      <c r="G31" s="278"/>
      <c r="H31" s="278"/>
      <c r="I31" s="278"/>
      <c r="J31" s="278"/>
      <c r="K31" s="278"/>
      <c r="L31" s="278"/>
      <c r="M31" s="278"/>
    </row>
  </sheetData>
  <sheetProtection password="C6A3" sheet="1" objects="1" scenarios="1" selectLockedCells="1" selectUnlockedCells="1"/>
  <mergeCells count="18">
    <mergeCell ref="A27:A28"/>
    <mergeCell ref="C27:D27"/>
    <mergeCell ref="M3:M4"/>
    <mergeCell ref="A9:A10"/>
    <mergeCell ref="C9:D9"/>
    <mergeCell ref="A15:A16"/>
    <mergeCell ref="C15:D15"/>
    <mergeCell ref="A21:A22"/>
    <mergeCell ref="C21:D21"/>
    <mergeCell ref="A1:D1"/>
    <mergeCell ref="F1:M1"/>
    <mergeCell ref="A2:D2"/>
    <mergeCell ref="F2:M2"/>
    <mergeCell ref="A3:A4"/>
    <mergeCell ref="C3:D3"/>
    <mergeCell ref="F3:F4"/>
    <mergeCell ref="J3:J4"/>
    <mergeCell ref="L3:L4"/>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N31"/>
  <sheetViews>
    <sheetView view="pageBreakPreview" zoomScale="60" zoomScaleNormal="55" zoomScalePageLayoutView="0" workbookViewId="0" topLeftCell="A1">
      <selection activeCell="K49" sqref="K49"/>
    </sheetView>
  </sheetViews>
  <sheetFormatPr defaultColWidth="9.00390625" defaultRowHeight="12.75"/>
  <cols>
    <col min="1" max="1" width="62.125" style="0" customWidth="1"/>
    <col min="2" max="2" width="31.125" style="0" customWidth="1"/>
    <col min="3" max="3" width="28.875" style="0" customWidth="1"/>
    <col min="4" max="4" width="29.75390625" style="0" customWidth="1"/>
    <col min="5" max="5" width="3.125" style="0" customWidth="1"/>
    <col min="6" max="6" width="29.875" style="0" customWidth="1"/>
    <col min="7" max="7" width="46.25390625" style="0" customWidth="1"/>
    <col min="8" max="8" width="41.625" style="0" customWidth="1"/>
    <col min="9" max="9" width="35.375" style="0" customWidth="1"/>
    <col min="10" max="10" width="22.75390625" style="0" customWidth="1"/>
    <col min="11" max="11" width="38.375" style="0" customWidth="1"/>
    <col min="12" max="12" width="40.00390625" style="0" customWidth="1"/>
    <col min="13" max="13" width="41.25390625" style="0" customWidth="1"/>
    <col min="14" max="14" width="39.875" style="0" customWidth="1"/>
  </cols>
  <sheetData>
    <row r="1" spans="1:14" ht="44.25" customHeight="1">
      <c r="A1" s="507" t="s">
        <v>281</v>
      </c>
      <c r="B1" s="507"/>
      <c r="C1" s="507"/>
      <c r="D1" s="507"/>
      <c r="E1" s="265"/>
      <c r="F1" s="508" t="s">
        <v>260</v>
      </c>
      <c r="G1" s="508"/>
      <c r="H1" s="508"/>
      <c r="I1" s="508"/>
      <c r="J1" s="508"/>
      <c r="K1" s="508"/>
      <c r="L1" s="508"/>
      <c r="M1" s="508"/>
      <c r="N1" s="508"/>
    </row>
    <row r="2" spans="1:14" ht="78.75" customHeight="1">
      <c r="A2" s="509" t="s">
        <v>272</v>
      </c>
      <c r="B2" s="509"/>
      <c r="C2" s="509"/>
      <c r="D2" s="509"/>
      <c r="E2" s="265"/>
      <c r="F2" s="509" t="s">
        <v>273</v>
      </c>
      <c r="G2" s="509"/>
      <c r="H2" s="509"/>
      <c r="I2" s="509"/>
      <c r="J2" s="509"/>
      <c r="K2" s="509"/>
      <c r="L2" s="509"/>
      <c r="M2" s="509"/>
      <c r="N2" s="509"/>
    </row>
    <row r="3" spans="1:14" ht="31.5">
      <c r="A3" s="510" t="s">
        <v>261</v>
      </c>
      <c r="B3" s="266" t="s">
        <v>274</v>
      </c>
      <c r="C3" s="511" t="s">
        <v>275</v>
      </c>
      <c r="D3" s="512"/>
      <c r="E3" s="267"/>
      <c r="F3" s="513" t="s">
        <v>276</v>
      </c>
      <c r="G3" s="268" t="s">
        <v>262</v>
      </c>
      <c r="H3" s="268" t="s">
        <v>263</v>
      </c>
      <c r="I3" s="268" t="s">
        <v>264</v>
      </c>
      <c r="J3" s="513" t="s">
        <v>265</v>
      </c>
      <c r="K3" s="268" t="s">
        <v>266</v>
      </c>
      <c r="L3" s="516" t="s">
        <v>267</v>
      </c>
      <c r="M3" s="518" t="s">
        <v>268</v>
      </c>
      <c r="N3" s="519"/>
    </row>
    <row r="4" spans="1:14" ht="63">
      <c r="A4" s="510"/>
      <c r="B4" s="269"/>
      <c r="C4" s="28" t="s">
        <v>180</v>
      </c>
      <c r="D4" s="28" t="s">
        <v>181</v>
      </c>
      <c r="E4" s="265"/>
      <c r="F4" s="513"/>
      <c r="G4" s="270" t="s">
        <v>269</v>
      </c>
      <c r="H4" s="270" t="s">
        <v>269</v>
      </c>
      <c r="I4" s="270" t="s">
        <v>270</v>
      </c>
      <c r="J4" s="513"/>
      <c r="K4" s="270" t="s">
        <v>270</v>
      </c>
      <c r="L4" s="517"/>
      <c r="M4" s="268" t="s">
        <v>282</v>
      </c>
      <c r="N4" s="268" t="s">
        <v>283</v>
      </c>
    </row>
    <row r="5" spans="1:14" ht="15.75">
      <c r="A5" s="271" t="s">
        <v>117</v>
      </c>
      <c r="B5" s="272" t="s">
        <v>112</v>
      </c>
      <c r="C5" s="287">
        <v>843804.3071204419</v>
      </c>
      <c r="D5" s="287">
        <v>843804.3071204419</v>
      </c>
      <c r="E5" s="265"/>
      <c r="F5" s="273">
        <v>2017</v>
      </c>
      <c r="G5" s="283">
        <v>64192.83647242583</v>
      </c>
      <c r="H5" s="283">
        <v>40370.725907529566</v>
      </c>
      <c r="I5" s="289">
        <v>0.01</v>
      </c>
      <c r="J5" s="282">
        <v>0.75</v>
      </c>
      <c r="K5" s="290">
        <v>0.0393</v>
      </c>
      <c r="L5" s="291">
        <v>0</v>
      </c>
      <c r="M5" s="291">
        <v>1</v>
      </c>
      <c r="N5" s="286">
        <v>1.0017</v>
      </c>
    </row>
    <row r="6" spans="1:14" ht="15.75">
      <c r="A6" s="274" t="s">
        <v>118</v>
      </c>
      <c r="B6" s="272" t="s">
        <v>114</v>
      </c>
      <c r="C6" s="288">
        <v>96.30449915089044</v>
      </c>
      <c r="D6" s="288">
        <v>96.30449915089044</v>
      </c>
      <c r="E6" s="265"/>
      <c r="F6" s="273">
        <v>2018</v>
      </c>
      <c r="G6" s="283">
        <v>53749.28908459153</v>
      </c>
      <c r="H6" s="283"/>
      <c r="I6" s="289">
        <v>0.01</v>
      </c>
      <c r="J6" s="282"/>
      <c r="K6" s="290">
        <v>0.0393</v>
      </c>
      <c r="L6" s="291">
        <v>0</v>
      </c>
      <c r="M6" s="291">
        <v>1</v>
      </c>
      <c r="N6" s="286">
        <v>0.9866</v>
      </c>
    </row>
    <row r="7" spans="1:14" ht="15.75">
      <c r="A7" s="276" t="s">
        <v>119</v>
      </c>
      <c r="B7" s="277" t="s">
        <v>114</v>
      </c>
      <c r="C7" s="288">
        <v>1641.5364385292949</v>
      </c>
      <c r="D7" s="288">
        <v>1641.5364385292949</v>
      </c>
      <c r="E7" s="265"/>
      <c r="F7" s="273">
        <v>2019</v>
      </c>
      <c r="G7" s="283">
        <v>56366.175033473446</v>
      </c>
      <c r="H7" s="283"/>
      <c r="I7" s="289">
        <v>0.01</v>
      </c>
      <c r="J7" s="282"/>
      <c r="K7" s="290">
        <v>0.0393</v>
      </c>
      <c r="L7" s="291">
        <v>0</v>
      </c>
      <c r="M7" s="291">
        <v>1</v>
      </c>
      <c r="N7" s="286">
        <v>0.9718</v>
      </c>
    </row>
    <row r="8" spans="1:14" ht="15.75">
      <c r="A8" s="265"/>
      <c r="B8" s="265"/>
      <c r="C8" s="265"/>
      <c r="D8" s="265"/>
      <c r="E8" s="265"/>
      <c r="F8" s="273">
        <v>2020</v>
      </c>
      <c r="G8" s="283">
        <v>59131.72408913374</v>
      </c>
      <c r="H8" s="283"/>
      <c r="I8" s="289">
        <v>0.01</v>
      </c>
      <c r="J8" s="282"/>
      <c r="K8" s="290">
        <v>0.0393</v>
      </c>
      <c r="L8" s="291">
        <v>0</v>
      </c>
      <c r="M8" s="291">
        <v>1</v>
      </c>
      <c r="N8" s="286">
        <v>0.9573</v>
      </c>
    </row>
    <row r="9" spans="1:14" ht="36" customHeight="1">
      <c r="A9" s="510" t="s">
        <v>261</v>
      </c>
      <c r="B9" s="266" t="s">
        <v>274</v>
      </c>
      <c r="C9" s="511" t="s">
        <v>277</v>
      </c>
      <c r="D9" s="512"/>
      <c r="E9" s="265"/>
      <c r="F9" s="273">
        <v>2021</v>
      </c>
      <c r="G9" s="283">
        <v>62055.905496415515</v>
      </c>
      <c r="H9" s="283"/>
      <c r="I9" s="289">
        <v>0.01</v>
      </c>
      <c r="J9" s="282"/>
      <c r="K9" s="290">
        <v>0.0393</v>
      </c>
      <c r="L9" s="291">
        <v>0</v>
      </c>
      <c r="M9" s="291">
        <v>1</v>
      </c>
      <c r="N9" s="286">
        <v>0.9429</v>
      </c>
    </row>
    <row r="10" spans="1:14" ht="15.75">
      <c r="A10" s="510"/>
      <c r="B10" s="269"/>
      <c r="C10" s="28" t="s">
        <v>180</v>
      </c>
      <c r="D10" s="28" t="s">
        <v>181</v>
      </c>
      <c r="E10" s="265"/>
      <c r="F10" s="265"/>
      <c r="G10" s="265"/>
      <c r="H10" s="265"/>
      <c r="I10" s="265"/>
      <c r="J10" s="265"/>
      <c r="K10" s="265"/>
      <c r="L10" s="265"/>
      <c r="M10" s="265"/>
      <c r="N10" s="265"/>
    </row>
    <row r="11" spans="1:14" ht="15.75">
      <c r="A11" s="271" t="s">
        <v>117</v>
      </c>
      <c r="B11" s="272" t="s">
        <v>112</v>
      </c>
      <c r="C11" s="287">
        <v>706525.5895604792</v>
      </c>
      <c r="D11" s="287">
        <v>706525.5895604792</v>
      </c>
      <c r="E11" s="278"/>
      <c r="F11" s="278"/>
      <c r="G11" s="278"/>
      <c r="H11" s="278"/>
      <c r="I11" s="278"/>
      <c r="J11" s="278"/>
      <c r="K11" s="278"/>
      <c r="L11" s="278"/>
      <c r="M11" s="278"/>
      <c r="N11" s="278"/>
    </row>
    <row r="12" spans="1:14" ht="15.75">
      <c r="A12" s="274" t="s">
        <v>118</v>
      </c>
      <c r="B12" s="272" t="s">
        <v>114</v>
      </c>
      <c r="C12" s="288">
        <v>103.9125545838108</v>
      </c>
      <c r="D12" s="288">
        <v>103.9125545838108</v>
      </c>
      <c r="E12" s="278"/>
      <c r="F12" s="278"/>
      <c r="G12" s="278"/>
      <c r="H12" s="278"/>
      <c r="I12" s="278"/>
      <c r="J12" s="278"/>
      <c r="K12" s="278"/>
      <c r="L12" s="278"/>
      <c r="M12" s="278"/>
      <c r="N12" s="278"/>
    </row>
    <row r="13" spans="1:14" ht="15.75">
      <c r="A13" s="276" t="s">
        <v>119</v>
      </c>
      <c r="B13" s="277" t="s">
        <v>114</v>
      </c>
      <c r="C13" s="288">
        <v>1397.7503529504613</v>
      </c>
      <c r="D13" s="288">
        <v>1397.7503529504613</v>
      </c>
      <c r="E13" s="278"/>
      <c r="F13" s="278"/>
      <c r="G13" s="278"/>
      <c r="H13" s="278"/>
      <c r="I13" s="278"/>
      <c r="J13" s="278"/>
      <c r="K13" s="278"/>
      <c r="L13" s="278"/>
      <c r="M13" s="278"/>
      <c r="N13" s="278"/>
    </row>
    <row r="14" spans="1:14" ht="15.75">
      <c r="A14" s="278"/>
      <c r="B14" s="278"/>
      <c r="C14" s="278"/>
      <c r="D14" s="278"/>
      <c r="E14" s="278"/>
      <c r="F14" s="278"/>
      <c r="G14" s="278"/>
      <c r="H14" s="278"/>
      <c r="I14" s="278"/>
      <c r="J14" s="278"/>
      <c r="K14" s="278"/>
      <c r="L14" s="278"/>
      <c r="M14" s="278"/>
      <c r="N14" s="278"/>
    </row>
    <row r="15" spans="1:14" ht="32.25" customHeight="1">
      <c r="A15" s="510" t="s">
        <v>261</v>
      </c>
      <c r="B15" s="266" t="s">
        <v>274</v>
      </c>
      <c r="C15" s="511" t="s">
        <v>278</v>
      </c>
      <c r="D15" s="512"/>
      <c r="E15" s="278"/>
      <c r="F15" s="278"/>
      <c r="G15" s="278"/>
      <c r="H15" s="278"/>
      <c r="I15" s="278"/>
      <c r="J15" s="278"/>
      <c r="K15" s="278"/>
      <c r="L15" s="278"/>
      <c r="M15" s="278"/>
      <c r="N15" s="278"/>
    </row>
    <row r="16" spans="1:14" ht="15.75">
      <c r="A16" s="510"/>
      <c r="B16" s="269"/>
      <c r="C16" s="28" t="s">
        <v>180</v>
      </c>
      <c r="D16" s="28" t="s">
        <v>181</v>
      </c>
      <c r="E16" s="278"/>
      <c r="F16" s="278"/>
      <c r="G16" s="278"/>
      <c r="H16" s="278"/>
      <c r="I16" s="278"/>
      <c r="J16" s="278"/>
      <c r="K16" s="278"/>
      <c r="L16" s="278"/>
      <c r="M16" s="278"/>
      <c r="N16" s="278"/>
    </row>
    <row r="17" spans="1:14" ht="15.75">
      <c r="A17" s="271" t="s">
        <v>117</v>
      </c>
      <c r="B17" s="272" t="s">
        <v>112</v>
      </c>
      <c r="C17" s="287">
        <v>740924.1261613355</v>
      </c>
      <c r="D17" s="287">
        <v>740924.1261613355</v>
      </c>
      <c r="E17" s="278"/>
      <c r="F17" s="278"/>
      <c r="G17" s="278"/>
      <c r="H17" s="278"/>
      <c r="I17" s="278"/>
      <c r="J17" s="278"/>
      <c r="K17" s="278"/>
      <c r="L17" s="278"/>
      <c r="M17" s="278"/>
      <c r="N17" s="278"/>
    </row>
    <row r="18" spans="1:14" ht="15.75">
      <c r="A18" s="274" t="s">
        <v>118</v>
      </c>
      <c r="B18" s="272" t="s">
        <v>114</v>
      </c>
      <c r="C18" s="288">
        <v>112.12164639593185</v>
      </c>
      <c r="D18" s="288">
        <v>112.12164639593185</v>
      </c>
      <c r="E18" s="278"/>
      <c r="F18" s="278"/>
      <c r="G18" s="278"/>
      <c r="H18" s="278"/>
      <c r="I18" s="278"/>
      <c r="J18" s="278"/>
      <c r="K18" s="278"/>
      <c r="L18" s="278"/>
      <c r="M18" s="278"/>
      <c r="N18" s="278"/>
    </row>
    <row r="19" spans="1:14" ht="15.75">
      <c r="A19" s="276" t="s">
        <v>119</v>
      </c>
      <c r="B19" s="277" t="s">
        <v>114</v>
      </c>
      <c r="C19" s="288">
        <v>1468.9523887129542</v>
      </c>
      <c r="D19" s="288">
        <v>1468.9523887129542</v>
      </c>
      <c r="E19" s="278"/>
      <c r="F19" s="278"/>
      <c r="G19" s="278"/>
      <c r="H19" s="278"/>
      <c r="I19" s="278"/>
      <c r="J19" s="278"/>
      <c r="K19" s="278"/>
      <c r="L19" s="278"/>
      <c r="M19" s="278"/>
      <c r="N19" s="278"/>
    </row>
    <row r="20" spans="1:14" ht="15.75">
      <c r="A20" s="278"/>
      <c r="B20" s="278"/>
      <c r="C20" s="278"/>
      <c r="D20" s="278"/>
      <c r="E20" s="278"/>
      <c r="F20" s="278"/>
      <c r="G20" s="278"/>
      <c r="H20" s="278"/>
      <c r="I20" s="278"/>
      <c r="J20" s="278"/>
      <c r="K20" s="278"/>
      <c r="L20" s="278"/>
      <c r="M20" s="278"/>
      <c r="N20" s="278"/>
    </row>
    <row r="21" spans="1:14" ht="33.75" customHeight="1">
      <c r="A21" s="510" t="s">
        <v>261</v>
      </c>
      <c r="B21" s="266" t="s">
        <v>274</v>
      </c>
      <c r="C21" s="511" t="s">
        <v>279</v>
      </c>
      <c r="D21" s="512"/>
      <c r="E21" s="278"/>
      <c r="F21" s="278"/>
      <c r="G21" s="278"/>
      <c r="H21" s="278"/>
      <c r="I21" s="278"/>
      <c r="J21" s="278"/>
      <c r="K21" s="278"/>
      <c r="L21" s="278"/>
      <c r="M21" s="278"/>
      <c r="N21" s="278"/>
    </row>
    <row r="22" spans="1:14" ht="15.75">
      <c r="A22" s="510"/>
      <c r="B22" s="269"/>
      <c r="C22" s="28" t="s">
        <v>180</v>
      </c>
      <c r="D22" s="28" t="s">
        <v>181</v>
      </c>
      <c r="E22" s="278"/>
      <c r="F22" s="278"/>
      <c r="G22" s="278"/>
      <c r="H22" s="278"/>
      <c r="I22" s="278"/>
      <c r="J22" s="278"/>
      <c r="K22" s="278"/>
      <c r="L22" s="278"/>
      <c r="M22" s="278"/>
      <c r="N22" s="278"/>
    </row>
    <row r="23" spans="1:14" ht="15.75">
      <c r="A23" s="271" t="s">
        <v>117</v>
      </c>
      <c r="B23" s="272" t="s">
        <v>112</v>
      </c>
      <c r="C23" s="287">
        <v>777276.8149184589</v>
      </c>
      <c r="D23" s="287">
        <v>777276.8149184589</v>
      </c>
      <c r="E23" s="278"/>
      <c r="F23" s="278"/>
      <c r="H23" s="278"/>
      <c r="I23" s="278"/>
      <c r="J23" s="278"/>
      <c r="K23" s="278"/>
      <c r="L23" s="278"/>
      <c r="M23" s="278"/>
      <c r="N23" s="278"/>
    </row>
    <row r="24" spans="1:14" ht="15.75">
      <c r="A24" s="274" t="s">
        <v>118</v>
      </c>
      <c r="B24" s="272" t="s">
        <v>114</v>
      </c>
      <c r="C24" s="288">
        <v>120.97925646121045</v>
      </c>
      <c r="D24" s="288">
        <v>120.97925646121045</v>
      </c>
      <c r="E24" s="278"/>
      <c r="F24" s="278"/>
      <c r="G24" s="278"/>
      <c r="H24" s="278"/>
      <c r="I24" s="278"/>
      <c r="J24" s="278"/>
      <c r="K24" s="278"/>
      <c r="L24" s="278"/>
      <c r="M24" s="278"/>
      <c r="N24" s="278"/>
    </row>
    <row r="25" spans="1:14" ht="15.75">
      <c r="A25" s="276" t="s">
        <v>119</v>
      </c>
      <c r="B25" s="277" t="s">
        <v>114</v>
      </c>
      <c r="C25" s="288">
        <v>1544.3815193023293</v>
      </c>
      <c r="D25" s="288">
        <v>1544.3815193023293</v>
      </c>
      <c r="E25" s="278"/>
      <c r="F25" s="278"/>
      <c r="G25" s="278"/>
      <c r="H25" s="278"/>
      <c r="I25" s="278"/>
      <c r="J25" s="278"/>
      <c r="K25" s="278"/>
      <c r="L25" s="278"/>
      <c r="M25" s="278"/>
      <c r="N25" s="278"/>
    </row>
    <row r="26" spans="1:14" ht="15.75">
      <c r="A26" s="278"/>
      <c r="B26" s="278"/>
      <c r="C26" s="278"/>
      <c r="D26" s="278"/>
      <c r="E26" s="278"/>
      <c r="F26" s="278"/>
      <c r="G26" s="278"/>
      <c r="H26" s="278"/>
      <c r="I26" s="278"/>
      <c r="J26" s="278"/>
      <c r="K26" s="278"/>
      <c r="L26" s="278"/>
      <c r="M26" s="278"/>
      <c r="N26" s="278"/>
    </row>
    <row r="27" spans="1:14" ht="37.5" customHeight="1">
      <c r="A27" s="510" t="s">
        <v>261</v>
      </c>
      <c r="B27" s="266" t="s">
        <v>274</v>
      </c>
      <c r="C27" s="511" t="s">
        <v>280</v>
      </c>
      <c r="D27" s="512"/>
      <c r="E27" s="278"/>
      <c r="F27" s="278"/>
      <c r="G27" s="278"/>
      <c r="H27" s="278"/>
      <c r="I27" s="278"/>
      <c r="J27" s="278"/>
      <c r="K27" s="278"/>
      <c r="L27" s="278"/>
      <c r="M27" s="278"/>
      <c r="N27" s="278"/>
    </row>
    <row r="28" spans="1:14" ht="15.75">
      <c r="A28" s="510"/>
      <c r="B28" s="269"/>
      <c r="C28" s="28" t="s">
        <v>180</v>
      </c>
      <c r="D28" s="28" t="s">
        <v>181</v>
      </c>
      <c r="E28" s="278"/>
      <c r="F28" s="278"/>
      <c r="G28" s="278"/>
      <c r="H28" s="278"/>
      <c r="I28" s="278"/>
      <c r="J28" s="278"/>
      <c r="K28" s="278"/>
      <c r="L28" s="278"/>
      <c r="M28" s="278"/>
      <c r="N28" s="278"/>
    </row>
    <row r="29" spans="1:14" ht="15.75">
      <c r="A29" s="271" t="s">
        <v>117</v>
      </c>
      <c r="B29" s="272" t="s">
        <v>112</v>
      </c>
      <c r="C29" s="287">
        <v>815714.6999202499</v>
      </c>
      <c r="D29" s="287">
        <v>815714.6999202499</v>
      </c>
      <c r="E29" s="278"/>
      <c r="F29" s="278"/>
      <c r="G29" s="278"/>
      <c r="H29" s="278"/>
      <c r="I29" s="278"/>
      <c r="J29" s="278"/>
      <c r="K29" s="278"/>
      <c r="L29" s="278"/>
      <c r="M29" s="278"/>
      <c r="N29" s="278"/>
    </row>
    <row r="30" spans="1:14" ht="15.75">
      <c r="A30" s="274" t="s">
        <v>118</v>
      </c>
      <c r="B30" s="272" t="s">
        <v>114</v>
      </c>
      <c r="C30" s="288">
        <v>130.53661772164608</v>
      </c>
      <c r="D30" s="288">
        <v>130.53661772164608</v>
      </c>
      <c r="E30" s="278"/>
      <c r="F30" s="278"/>
      <c r="G30" s="278"/>
      <c r="H30" s="278"/>
      <c r="I30" s="278"/>
      <c r="J30" s="278"/>
      <c r="K30" s="278"/>
      <c r="L30" s="278"/>
      <c r="M30" s="278"/>
      <c r="N30" s="278"/>
    </row>
    <row r="31" spans="1:14" ht="15.75">
      <c r="A31" s="276" t="s">
        <v>119</v>
      </c>
      <c r="B31" s="277" t="s">
        <v>114</v>
      </c>
      <c r="C31" s="288">
        <v>1624.3289545238872</v>
      </c>
      <c r="D31" s="288">
        <v>1624.3289545238872</v>
      </c>
      <c r="E31" s="278"/>
      <c r="F31" s="278"/>
      <c r="G31" s="278"/>
      <c r="H31" s="278"/>
      <c r="I31" s="278"/>
      <c r="J31" s="278"/>
      <c r="K31" s="278"/>
      <c r="L31" s="278"/>
      <c r="M31" s="278"/>
      <c r="N31" s="278"/>
    </row>
  </sheetData>
  <sheetProtection password="C6A3" sheet="1" objects="1" scenarios="1" selectLockedCells="1" selectUnlockedCells="1"/>
  <mergeCells count="18">
    <mergeCell ref="A27:A28"/>
    <mergeCell ref="C27:D27"/>
    <mergeCell ref="M3:N3"/>
    <mergeCell ref="A9:A10"/>
    <mergeCell ref="C9:D9"/>
    <mergeCell ref="A15:A16"/>
    <mergeCell ref="C15:D15"/>
    <mergeCell ref="A21:A22"/>
    <mergeCell ref="C21:D21"/>
    <mergeCell ref="A1:D1"/>
    <mergeCell ref="F1:N1"/>
    <mergeCell ref="A2:D2"/>
    <mergeCell ref="F2:N2"/>
    <mergeCell ref="A3:A4"/>
    <mergeCell ref="C3:D3"/>
    <mergeCell ref="F3:F4"/>
    <mergeCell ref="J3:J4"/>
    <mergeCell ref="L3:L4"/>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J16"/>
  <sheetViews>
    <sheetView view="pageBreakPreview" zoomScale="85" zoomScaleSheetLayoutView="85" zoomScalePageLayoutView="0" workbookViewId="0" topLeftCell="A1">
      <selection activeCell="F5" sqref="F5"/>
    </sheetView>
  </sheetViews>
  <sheetFormatPr defaultColWidth="9.00390625" defaultRowHeight="12.75"/>
  <cols>
    <col min="1" max="1" width="40.875" style="292" customWidth="1"/>
    <col min="2" max="2" width="9.125" style="292" customWidth="1"/>
    <col min="3" max="3" width="29.625" style="292" customWidth="1"/>
    <col min="4" max="4" width="20.375" style="292" customWidth="1"/>
    <col min="5" max="5" width="23.25390625" style="292" customWidth="1"/>
    <col min="6" max="6" width="23.625" style="292" customWidth="1"/>
    <col min="7" max="7" width="20.00390625" style="292" customWidth="1"/>
    <col min="8" max="8" width="23.375" style="292" customWidth="1"/>
    <col min="9" max="16384" width="9.125" style="292" customWidth="1"/>
  </cols>
  <sheetData>
    <row r="1" spans="1:10" ht="12.75">
      <c r="A1" s="524" t="s">
        <v>298</v>
      </c>
      <c r="B1" s="524"/>
      <c r="C1" s="524"/>
      <c r="D1" s="524"/>
      <c r="E1" s="524"/>
      <c r="F1" s="524"/>
      <c r="G1" s="524"/>
      <c r="I1" s="293"/>
      <c r="J1" s="293"/>
    </row>
    <row r="2" spans="1:10" ht="12.75">
      <c r="A2" s="294"/>
      <c r="B2" s="294"/>
      <c r="C2" s="294"/>
      <c r="D2" s="294"/>
      <c r="E2" s="294"/>
      <c r="F2" s="294"/>
      <c r="G2" s="294"/>
      <c r="I2" s="293"/>
      <c r="J2" s="293"/>
    </row>
    <row r="3" spans="1:10" ht="12.75">
      <c r="A3" s="524" t="s">
        <v>289</v>
      </c>
      <c r="B3" s="524"/>
      <c r="C3" s="524"/>
      <c r="I3" s="293"/>
      <c r="J3" s="293"/>
    </row>
    <row r="4" spans="9:10" ht="12.75">
      <c r="I4" s="293"/>
      <c r="J4" s="293"/>
    </row>
    <row r="5" spans="1:10" ht="12.75">
      <c r="A5" s="522" t="s">
        <v>290</v>
      </c>
      <c r="B5" s="522" t="s">
        <v>291</v>
      </c>
      <c r="C5" s="522" t="s">
        <v>292</v>
      </c>
      <c r="I5" s="293"/>
      <c r="J5" s="293"/>
    </row>
    <row r="6" spans="1:10" ht="12.75">
      <c r="A6" s="522"/>
      <c r="B6" s="522"/>
      <c r="C6" s="522"/>
      <c r="I6" s="293"/>
      <c r="J6" s="293"/>
    </row>
    <row r="7" spans="1:10" ht="12.75">
      <c r="A7" s="522"/>
      <c r="B7" s="522"/>
      <c r="C7" s="295" t="s">
        <v>293</v>
      </c>
      <c r="I7" s="293"/>
      <c r="J7" s="293"/>
    </row>
    <row r="8" spans="1:10" ht="12.75">
      <c r="A8" s="525" t="s">
        <v>124</v>
      </c>
      <c r="B8" s="295">
        <v>2017</v>
      </c>
      <c r="C8" s="296">
        <v>131732.91</v>
      </c>
      <c r="I8" s="293"/>
      <c r="J8" s="293"/>
    </row>
    <row r="9" spans="1:10" ht="12.75">
      <c r="A9" s="525"/>
      <c r="B9" s="295">
        <v>2018</v>
      </c>
      <c r="C9" s="296">
        <v>134480.45</v>
      </c>
      <c r="I9" s="293"/>
      <c r="J9" s="293"/>
    </row>
    <row r="10" spans="1:10" ht="12.75">
      <c r="A10" s="526"/>
      <c r="B10" s="295">
        <v>2019</v>
      </c>
      <c r="C10" s="296">
        <v>138115.59</v>
      </c>
      <c r="I10" s="293"/>
      <c r="J10" s="293"/>
    </row>
    <row r="11" spans="9:10" ht="12.75">
      <c r="I11" s="293"/>
      <c r="J11" s="293"/>
    </row>
    <row r="12" spans="1:10" ht="68.25" customHeight="1">
      <c r="A12" s="520" t="s">
        <v>294</v>
      </c>
      <c r="B12" s="295" t="s">
        <v>291</v>
      </c>
      <c r="C12" s="295" t="s">
        <v>263</v>
      </c>
      <c r="D12" s="295" t="s">
        <v>264</v>
      </c>
      <c r="E12" s="520" t="s">
        <v>295</v>
      </c>
      <c r="F12" s="295" t="s">
        <v>266</v>
      </c>
      <c r="G12" s="295" t="s">
        <v>297</v>
      </c>
      <c r="H12" s="295" t="s">
        <v>299</v>
      </c>
      <c r="I12" s="293"/>
      <c r="J12" s="293"/>
    </row>
    <row r="13" spans="1:10" ht="12.75">
      <c r="A13" s="521"/>
      <c r="B13" s="297"/>
      <c r="C13" s="297" t="s">
        <v>269</v>
      </c>
      <c r="D13" s="297" t="s">
        <v>270</v>
      </c>
      <c r="E13" s="521"/>
      <c r="F13" s="297" t="s">
        <v>270</v>
      </c>
      <c r="G13" s="297"/>
      <c r="H13" s="297"/>
      <c r="I13" s="293"/>
      <c r="J13" s="293"/>
    </row>
    <row r="14" spans="1:10" ht="12.75">
      <c r="A14" s="522" t="s">
        <v>296</v>
      </c>
      <c r="B14" s="297">
        <v>2017</v>
      </c>
      <c r="C14" s="296">
        <v>43.71</v>
      </c>
      <c r="D14" s="298">
        <v>2.5</v>
      </c>
      <c r="E14" s="297">
        <v>0.75</v>
      </c>
      <c r="F14" s="299">
        <v>0.0547</v>
      </c>
      <c r="G14" s="300">
        <v>0.0279</v>
      </c>
      <c r="H14" s="301">
        <v>0</v>
      </c>
      <c r="I14" s="293"/>
      <c r="J14" s="293"/>
    </row>
    <row r="15" spans="1:10" ht="12.75">
      <c r="A15" s="523"/>
      <c r="B15" s="295">
        <v>2018</v>
      </c>
      <c r="C15" s="302">
        <v>46.64</v>
      </c>
      <c r="D15" s="298">
        <v>2.5</v>
      </c>
      <c r="E15" s="297">
        <v>0.75</v>
      </c>
      <c r="F15" s="299">
        <v>0.0547</v>
      </c>
      <c r="G15" s="300">
        <v>0.0279</v>
      </c>
      <c r="H15" s="301">
        <v>0</v>
      </c>
      <c r="I15" s="293"/>
      <c r="J15" s="293"/>
    </row>
    <row r="16" spans="1:10" ht="12.75">
      <c r="A16" s="523"/>
      <c r="B16" s="297">
        <v>2019</v>
      </c>
      <c r="C16" s="302">
        <v>49.76</v>
      </c>
      <c r="D16" s="298">
        <v>2.5</v>
      </c>
      <c r="E16" s="297">
        <v>0.75</v>
      </c>
      <c r="F16" s="299">
        <v>0.0547</v>
      </c>
      <c r="G16" s="300">
        <v>0.0279</v>
      </c>
      <c r="H16" s="301">
        <v>0</v>
      </c>
      <c r="I16" s="293"/>
      <c r="J16" s="293"/>
    </row>
  </sheetData>
  <sheetProtection password="C6A3" sheet="1" objects="1" scenarios="1" selectLockedCells="1" selectUnlockedCells="1"/>
  <mergeCells count="9">
    <mergeCell ref="A12:A13"/>
    <mergeCell ref="E12:E13"/>
    <mergeCell ref="A14:A16"/>
    <mergeCell ref="A1:G1"/>
    <mergeCell ref="A3:C3"/>
    <mergeCell ref="A5:A7"/>
    <mergeCell ref="B5:B7"/>
    <mergeCell ref="C5:C6"/>
    <mergeCell ref="A8:A10"/>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J16"/>
  <sheetViews>
    <sheetView view="pageBreakPreview" zoomScale="115" zoomScaleNormal="115" zoomScaleSheetLayoutView="115" zoomScalePageLayoutView="0" workbookViewId="0" topLeftCell="A1">
      <selection activeCell="E7" sqref="E7"/>
    </sheetView>
  </sheetViews>
  <sheetFormatPr defaultColWidth="9.00390625" defaultRowHeight="12.75"/>
  <cols>
    <col min="1" max="1" width="40.875" style="292" customWidth="1"/>
    <col min="2" max="2" width="9.125" style="292" customWidth="1"/>
    <col min="3" max="3" width="29.625" style="292" customWidth="1"/>
    <col min="4" max="4" width="20.375" style="292" customWidth="1"/>
    <col min="5" max="5" width="23.25390625" style="292" customWidth="1"/>
    <col min="6" max="6" width="23.625" style="292" customWidth="1"/>
    <col min="7" max="7" width="20.00390625" style="292" customWidth="1"/>
    <col min="8" max="8" width="23.375" style="292" customWidth="1"/>
    <col min="9" max="16384" width="9.125" style="292" customWidth="1"/>
  </cols>
  <sheetData>
    <row r="1" spans="1:10" ht="12.75">
      <c r="A1" s="524" t="s">
        <v>300</v>
      </c>
      <c r="B1" s="524"/>
      <c r="C1" s="524"/>
      <c r="D1" s="524"/>
      <c r="E1" s="524"/>
      <c r="F1" s="524"/>
      <c r="G1" s="524"/>
      <c r="I1" s="293"/>
      <c r="J1" s="293"/>
    </row>
    <row r="2" spans="1:10" ht="12.75">
      <c r="A2" s="294"/>
      <c r="B2" s="294"/>
      <c r="C2" s="294"/>
      <c r="D2" s="294"/>
      <c r="E2" s="294"/>
      <c r="F2" s="294"/>
      <c r="G2" s="294"/>
      <c r="I2" s="293"/>
      <c r="J2" s="293"/>
    </row>
    <row r="3" spans="1:10" ht="12.75">
      <c r="A3" s="524" t="s">
        <v>289</v>
      </c>
      <c r="B3" s="524"/>
      <c r="C3" s="524"/>
      <c r="I3" s="293"/>
      <c r="J3" s="293"/>
    </row>
    <row r="4" spans="9:10" ht="12.75">
      <c r="I4" s="293"/>
      <c r="J4" s="293"/>
    </row>
    <row r="5" spans="1:10" ht="12.75">
      <c r="A5" s="522" t="s">
        <v>290</v>
      </c>
      <c r="B5" s="522" t="s">
        <v>291</v>
      </c>
      <c r="C5" s="522" t="s">
        <v>292</v>
      </c>
      <c r="I5" s="293"/>
      <c r="J5" s="293"/>
    </row>
    <row r="6" spans="1:10" ht="12.75">
      <c r="A6" s="522"/>
      <c r="B6" s="522"/>
      <c r="C6" s="522"/>
      <c r="I6" s="293"/>
      <c r="J6" s="293"/>
    </row>
    <row r="7" spans="1:10" ht="12.75">
      <c r="A7" s="522"/>
      <c r="B7" s="522"/>
      <c r="C7" s="295" t="s">
        <v>293</v>
      </c>
      <c r="I7" s="293"/>
      <c r="J7" s="293"/>
    </row>
    <row r="8" spans="1:10" ht="12.75">
      <c r="A8" s="525" t="s">
        <v>124</v>
      </c>
      <c r="B8" s="295">
        <v>2017</v>
      </c>
      <c r="C8" s="296">
        <v>186555.33</v>
      </c>
      <c r="I8" s="293"/>
      <c r="J8" s="293"/>
    </row>
    <row r="9" spans="1:10" ht="12.75">
      <c r="A9" s="525"/>
      <c r="B9" s="295">
        <v>2018</v>
      </c>
      <c r="C9" s="296">
        <v>153630.17</v>
      </c>
      <c r="I9" s="293"/>
      <c r="J9" s="293"/>
    </row>
    <row r="10" spans="1:10" ht="12.75">
      <c r="A10" s="526"/>
      <c r="B10" s="295">
        <v>2019</v>
      </c>
      <c r="C10" s="296">
        <v>163793.34</v>
      </c>
      <c r="I10" s="293"/>
      <c r="J10" s="293"/>
    </row>
    <row r="11" spans="9:10" ht="12.75">
      <c r="I11" s="293"/>
      <c r="J11" s="293"/>
    </row>
    <row r="12" spans="1:10" ht="68.25" customHeight="1">
      <c r="A12" s="520" t="s">
        <v>294</v>
      </c>
      <c r="B12" s="295" t="s">
        <v>291</v>
      </c>
      <c r="C12" s="295" t="s">
        <v>263</v>
      </c>
      <c r="D12" s="295" t="s">
        <v>264</v>
      </c>
      <c r="E12" s="520" t="s">
        <v>295</v>
      </c>
      <c r="F12" s="295" t="s">
        <v>266</v>
      </c>
      <c r="G12" s="295" t="s">
        <v>297</v>
      </c>
      <c r="H12" s="295" t="s">
        <v>299</v>
      </c>
      <c r="I12" s="293"/>
      <c r="J12" s="293"/>
    </row>
    <row r="13" spans="1:10" ht="12.75">
      <c r="A13" s="521"/>
      <c r="B13" s="297"/>
      <c r="C13" s="297" t="s">
        <v>269</v>
      </c>
      <c r="D13" s="297" t="s">
        <v>270</v>
      </c>
      <c r="E13" s="521"/>
      <c r="F13" s="297" t="s">
        <v>270</v>
      </c>
      <c r="G13" s="297"/>
      <c r="H13" s="297"/>
      <c r="I13" s="293"/>
      <c r="J13" s="293"/>
    </row>
    <row r="14" spans="1:10" ht="12.75">
      <c r="A14" s="522" t="s">
        <v>296</v>
      </c>
      <c r="B14" s="297">
        <v>2017</v>
      </c>
      <c r="C14" s="296">
        <v>52.47</v>
      </c>
      <c r="D14" s="298">
        <v>1</v>
      </c>
      <c r="E14" s="297">
        <v>0.75</v>
      </c>
      <c r="F14" s="299">
        <v>0.0112</v>
      </c>
      <c r="G14" s="300">
        <v>0.0271</v>
      </c>
      <c r="H14" s="301">
        <v>0</v>
      </c>
      <c r="I14" s="293"/>
      <c r="J14" s="293"/>
    </row>
    <row r="15" spans="1:10" ht="12.75">
      <c r="A15" s="523"/>
      <c r="B15" s="295">
        <v>2018</v>
      </c>
      <c r="C15" s="302">
        <v>55.99</v>
      </c>
      <c r="D15" s="298">
        <v>1</v>
      </c>
      <c r="E15" s="297">
        <v>0.75</v>
      </c>
      <c r="F15" s="299">
        <v>0.0112</v>
      </c>
      <c r="G15" s="300">
        <v>0.0267</v>
      </c>
      <c r="H15" s="301">
        <v>0</v>
      </c>
      <c r="I15" s="293"/>
      <c r="J15" s="293"/>
    </row>
    <row r="16" spans="1:10" ht="12.75">
      <c r="A16" s="523"/>
      <c r="B16" s="297">
        <v>2019</v>
      </c>
      <c r="C16" s="302">
        <v>59.74</v>
      </c>
      <c r="D16" s="298">
        <v>1</v>
      </c>
      <c r="E16" s="297">
        <v>0.75</v>
      </c>
      <c r="F16" s="299">
        <v>0.0112</v>
      </c>
      <c r="G16" s="300">
        <v>0.0263</v>
      </c>
      <c r="H16" s="301">
        <v>0</v>
      </c>
      <c r="I16" s="293"/>
      <c r="J16" s="293"/>
    </row>
  </sheetData>
  <sheetProtection password="C6A3" sheet="1" objects="1" scenarios="1" selectLockedCells="1" selectUnlockedCells="1"/>
  <mergeCells count="9">
    <mergeCell ref="A12:A13"/>
    <mergeCell ref="E12:E13"/>
    <mergeCell ref="A14:A16"/>
    <mergeCell ref="A1:G1"/>
    <mergeCell ref="A3:C3"/>
    <mergeCell ref="A5:A7"/>
    <mergeCell ref="B5:B7"/>
    <mergeCell ref="C5:C6"/>
    <mergeCell ref="A8:A10"/>
  </mergeCells>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J16"/>
  <sheetViews>
    <sheetView view="pageBreakPreview" zoomScale="115" zoomScaleNormal="115" zoomScaleSheetLayoutView="115" zoomScalePageLayoutView="0" workbookViewId="0" topLeftCell="A1">
      <selection activeCell="F27" sqref="F27"/>
    </sheetView>
  </sheetViews>
  <sheetFormatPr defaultColWidth="9.00390625" defaultRowHeight="12.75"/>
  <cols>
    <col min="1" max="1" width="40.875" style="292" customWidth="1"/>
    <col min="2" max="2" width="9.125" style="292" customWidth="1"/>
    <col min="3" max="3" width="29.625" style="292" customWidth="1"/>
    <col min="4" max="4" width="20.375" style="292" customWidth="1"/>
    <col min="5" max="5" width="23.25390625" style="292" customWidth="1"/>
    <col min="6" max="6" width="23.625" style="292" customWidth="1"/>
    <col min="7" max="7" width="20.00390625" style="292" customWidth="1"/>
    <col min="8" max="8" width="23.375" style="292" customWidth="1"/>
    <col min="9" max="16384" width="9.125" style="292" customWidth="1"/>
  </cols>
  <sheetData>
    <row r="1" spans="1:10" ht="12.75">
      <c r="A1" s="524" t="s">
        <v>301</v>
      </c>
      <c r="B1" s="524"/>
      <c r="C1" s="524"/>
      <c r="D1" s="524"/>
      <c r="E1" s="524"/>
      <c r="F1" s="524"/>
      <c r="G1" s="524"/>
      <c r="I1" s="293"/>
      <c r="J1" s="293"/>
    </row>
    <row r="2" spans="1:10" ht="12.75">
      <c r="A2" s="294"/>
      <c r="B2" s="294"/>
      <c r="C2" s="294"/>
      <c r="D2" s="294"/>
      <c r="E2" s="294"/>
      <c r="F2" s="294"/>
      <c r="G2" s="294"/>
      <c r="I2" s="293"/>
      <c r="J2" s="293"/>
    </row>
    <row r="3" spans="1:10" ht="12.75">
      <c r="A3" s="524" t="s">
        <v>289</v>
      </c>
      <c r="B3" s="524"/>
      <c r="C3" s="524"/>
      <c r="I3" s="293"/>
      <c r="J3" s="293"/>
    </row>
    <row r="4" spans="9:10" ht="12.75">
      <c r="I4" s="293"/>
      <c r="J4" s="293"/>
    </row>
    <row r="5" spans="1:10" ht="12.75">
      <c r="A5" s="522" t="s">
        <v>290</v>
      </c>
      <c r="B5" s="522" t="s">
        <v>291</v>
      </c>
      <c r="C5" s="522" t="s">
        <v>292</v>
      </c>
      <c r="I5" s="293"/>
      <c r="J5" s="293"/>
    </row>
    <row r="6" spans="1:10" ht="12.75">
      <c r="A6" s="522"/>
      <c r="B6" s="522"/>
      <c r="C6" s="522"/>
      <c r="I6" s="293"/>
      <c r="J6" s="293"/>
    </row>
    <row r="7" spans="1:10" ht="12.75">
      <c r="A7" s="522"/>
      <c r="B7" s="522"/>
      <c r="C7" s="295" t="s">
        <v>293</v>
      </c>
      <c r="I7" s="293"/>
      <c r="J7" s="293"/>
    </row>
    <row r="8" spans="1:10" ht="12.75">
      <c r="A8" s="525" t="s">
        <v>124</v>
      </c>
      <c r="B8" s="295">
        <v>2017</v>
      </c>
      <c r="C8" s="296">
        <v>158340.15</v>
      </c>
      <c r="I8" s="293"/>
      <c r="J8" s="293"/>
    </row>
    <row r="9" spans="1:10" ht="12.75">
      <c r="A9" s="525"/>
      <c r="B9" s="295">
        <v>2018</v>
      </c>
      <c r="C9" s="296">
        <v>163483.37</v>
      </c>
      <c r="I9" s="293"/>
      <c r="J9" s="293"/>
    </row>
    <row r="10" spans="1:10" ht="12.75">
      <c r="A10" s="526"/>
      <c r="B10" s="295">
        <v>2019</v>
      </c>
      <c r="C10" s="296">
        <v>168971.19</v>
      </c>
      <c r="I10" s="293"/>
      <c r="J10" s="293"/>
    </row>
    <row r="11" spans="9:10" ht="12.75">
      <c r="I11" s="293"/>
      <c r="J11" s="293"/>
    </row>
    <row r="12" spans="1:10" ht="68.25" customHeight="1">
      <c r="A12" s="520" t="s">
        <v>294</v>
      </c>
      <c r="B12" s="295" t="s">
        <v>291</v>
      </c>
      <c r="C12" s="295" t="s">
        <v>263</v>
      </c>
      <c r="D12" s="295" t="s">
        <v>264</v>
      </c>
      <c r="E12" s="520" t="s">
        <v>295</v>
      </c>
      <c r="F12" s="295" t="s">
        <v>266</v>
      </c>
      <c r="G12" s="295" t="s">
        <v>297</v>
      </c>
      <c r="H12" s="295" t="s">
        <v>299</v>
      </c>
      <c r="I12" s="293"/>
      <c r="J12" s="293"/>
    </row>
    <row r="13" spans="1:10" ht="12.75">
      <c r="A13" s="521"/>
      <c r="B13" s="297"/>
      <c r="C13" s="297" t="s">
        <v>269</v>
      </c>
      <c r="D13" s="297" t="s">
        <v>270</v>
      </c>
      <c r="E13" s="521"/>
      <c r="F13" s="297" t="s">
        <v>270</v>
      </c>
      <c r="G13" s="297"/>
      <c r="H13" s="297"/>
      <c r="I13" s="293"/>
      <c r="J13" s="293"/>
    </row>
    <row r="14" spans="1:10" ht="12.75">
      <c r="A14" s="522" t="s">
        <v>296</v>
      </c>
      <c r="B14" s="297">
        <v>2017</v>
      </c>
      <c r="C14" s="296">
        <v>69.75</v>
      </c>
      <c r="D14" s="298">
        <v>1</v>
      </c>
      <c r="E14" s="297">
        <v>0.75</v>
      </c>
      <c r="F14" s="299">
        <v>0.0653</v>
      </c>
      <c r="G14" s="300">
        <v>0.0129</v>
      </c>
      <c r="H14" s="301">
        <v>1</v>
      </c>
      <c r="I14" s="293"/>
      <c r="J14" s="293"/>
    </row>
    <row r="15" spans="1:10" ht="12.75">
      <c r="A15" s="523"/>
      <c r="B15" s="295">
        <v>2018</v>
      </c>
      <c r="C15" s="302">
        <v>74.42</v>
      </c>
      <c r="D15" s="298">
        <v>1</v>
      </c>
      <c r="E15" s="297">
        <v>0.75</v>
      </c>
      <c r="F15" s="299">
        <v>0.0653</v>
      </c>
      <c r="G15" s="300">
        <v>0.0127</v>
      </c>
      <c r="H15" s="301">
        <v>1</v>
      </c>
      <c r="I15" s="293"/>
      <c r="J15" s="293"/>
    </row>
    <row r="16" spans="1:10" ht="12.75">
      <c r="A16" s="523"/>
      <c r="B16" s="297">
        <v>2019</v>
      </c>
      <c r="C16" s="302">
        <v>79.41</v>
      </c>
      <c r="D16" s="298">
        <v>1</v>
      </c>
      <c r="E16" s="297">
        <v>0.75</v>
      </c>
      <c r="F16" s="299">
        <v>0.0653</v>
      </c>
      <c r="G16" s="300">
        <v>0.0125</v>
      </c>
      <c r="H16" s="301">
        <v>1</v>
      </c>
      <c r="I16" s="293"/>
      <c r="J16" s="293"/>
    </row>
  </sheetData>
  <sheetProtection password="C6A3" sheet="1" objects="1" scenarios="1" selectLockedCells="1" selectUnlockedCells="1"/>
  <mergeCells count="9">
    <mergeCell ref="A12:A13"/>
    <mergeCell ref="E12:E13"/>
    <mergeCell ref="A14:A16"/>
    <mergeCell ref="A1:G1"/>
    <mergeCell ref="A3:C3"/>
    <mergeCell ref="A5:A7"/>
    <mergeCell ref="B5:B7"/>
    <mergeCell ref="C5:C6"/>
    <mergeCell ref="A8:A10"/>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Король Михаил Алексеевич</cp:lastModifiedBy>
  <cp:lastPrinted>2016-04-05T09:14:50Z</cp:lastPrinted>
  <dcterms:created xsi:type="dcterms:W3CDTF">2014-08-15T10:06:32Z</dcterms:created>
  <dcterms:modified xsi:type="dcterms:W3CDTF">2017-06-21T10:32:59Z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