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4'!$13:$13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4'!$A$1:$GX$130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<sst xmlns="http://schemas.openxmlformats.org/spreadsheetml/2006/main" count="379" uniqueCount="166">
  <si>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</si>
  <si>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</si>
  <si>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</si>
  <si>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</si>
  <si>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</si>
  <si>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</si>
  <si>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</si>
  <si>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</si>
  <si>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</si>
  <si>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</si>
  <si>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</si>
  <si>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</si>
  <si>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</si>
  <si>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</si>
  <si>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</si>
  <si>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</si>
  <si>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</si>
  <si>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</si>
  <si>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</si>
  <si>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</si>
  <si>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</si>
  <si>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</si>
  <si>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</si>
  <si>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</si>
  <si>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</si>
  <si>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</si>
  <si>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</si>
  <si>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</si>
  <si>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</si>
  <si>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</si>
  <si>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</si>
  <si>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</si>
  <si>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</si>
  <si>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</si>
  <si>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</si>
  <si>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</si>
  <si>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</si>
  <si>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</si>
  <si>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</si>
  <si>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</si>
  <si>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</si>
  <si>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</si>
  <si>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</si>
  <si>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</si>
  <si>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</si>
  <si>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</si>
  <si>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</si>
  <si>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</si>
  <si>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</si>
  <si>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</si>
  <si>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</si>
  <si>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</si>
  <si>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</si>
  <si>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</si>
  <si>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</si>
  <si>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</si>
  <si>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</si>
  <si>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</si>
  <si>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</si>
  <si>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</si>
  <si>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</si>
  <si>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</si>
  <si>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</si>
  <si>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</si>
  <si>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</si>
  <si>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</si>
  <si>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</si>
  <si>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</si>
  <si>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</si>
  <si>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</si>
  <si>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</si>
  <si>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</si>
  <si>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</si>
  <si>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</si>
  <si>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</si>
  <si>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</si>
  <si>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</si>
  <si>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</si>
  <si>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</si>
  <si>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</si>
  <si>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</si>
  <si>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</si>
  <si>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</si>
  <si>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</si>
  <si>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</si>
  <si>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</si>
  <si>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</si>
  <si>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</si>
  <si>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</si>
  <si>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</si>
  <si>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</si>
  <si>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</si>
  <si>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</si>
  <si>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</si>
  <si>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</si>
  <si>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</si>
  <si>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</si>
  <si>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</si>
  <si>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</si>
  <si>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</si>
  <si>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</si>
  <si>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</si>
  <si>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</si>
  <si>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</si>
  <si>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</si>
  <si>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</si>
  <si>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</si>
  <si>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</si>
  <si>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</si>
  <si>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</si>
  <si>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</si>
  <si>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</si>
  <si>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</si>
  <si>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</si>
  <si>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</si>
  <si>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</si>
  <si>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</si>
  <si>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</si>
  <si>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</si>
  <si>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</si>
  <si>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</si>
  <si>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</si>
  <si>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</si>
  <si>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</si>
  <si>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</si>
  <si>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</si>
  <si>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</si>
  <si>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</si>
  <si>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</si>
  <si>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</si>
  <si>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</si>
  <si>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</si>
  <si>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</si>
  <si>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</si>
  <si>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</si>
  <si>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</si>
  <si>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</si>
  <si>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</si>
  <si>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</si>
  <si>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</si>
  <si>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</si>
  <si>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</si>
  <si>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</si>
  <si>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</si>
  <si>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</si>
  <si>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</si>
  <si>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</si>
  <si>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</si>
  <si>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</si>
  <si>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</si>
  <si>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</si>
  <si>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</si>
  <si>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</si>
  <si>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</si>
  <si>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</si>
  <si>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</si>
  <si>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</si>
  <si>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</si>
  <si>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(Оренбургская область)</t>
    </r>
  </si>
  <si>
    <t>Всего:</t>
  </si>
  <si>
    <t>На уровне напряжения до 20 кВ, диапозоне мощности до 150 кВт</t>
  </si>
  <si>
    <t>х</t>
  </si>
  <si>
    <t>На уровне напряжения до 20 кВ, диапозоне мощности от 150 до 8900 кВт</t>
  </si>
  <si>
    <t>На уровне напряжения до 35 кВ включительно, диапозоне мощности до 8900 кВт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</si>
  <si>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(ВЛ 10 кВ)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</si>
  <si>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(ВЛ 0,4 кВ)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</si>
</sst>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000"/>
    <numFmt numFmtId="175" formatCode="_-* #,##0.000_р_._-;\-* #,##0.000_р_._-;_-* &quot;-&quot;???_р_._-;_-@_-"/>
    <numFmt numFmtId="176" formatCode="0.00000"/>
    <numFmt numFmtId="177" formatCode="0.000"/>
    <numFmt numFmtId="178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left" vertical="top"/>
    </xf>
    <xf numFmtId="43" fontId="3" fillId="0" borderId="0" xfId="0" applyNumberFormat="1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2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34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43" fontId="9" fillId="0" borderId="31" xfId="59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43" fontId="9" fillId="0" borderId="35" xfId="59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3" fontId="9" fillId="0" borderId="37" xfId="59" applyFont="1" applyBorder="1" applyAlignment="1">
      <alignment horizontal="center" vertical="top"/>
    </xf>
    <xf numFmtId="43" fontId="9" fillId="0" borderId="0" xfId="59" applyFont="1" applyBorder="1" applyAlignment="1">
      <alignment horizontal="center" vertical="top"/>
    </xf>
    <xf numFmtId="43" fontId="9" fillId="0" borderId="36" xfId="59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43" fontId="9" fillId="0" borderId="33" xfId="59" applyFont="1" applyBorder="1" applyAlignment="1">
      <alignment horizontal="center" vertical="top"/>
    </xf>
    <xf numFmtId="43" fontId="9" fillId="0" borderId="27" xfId="59" applyFont="1" applyBorder="1" applyAlignment="1">
      <alignment horizontal="center" vertical="top"/>
    </xf>
    <xf numFmtId="43" fontId="9" fillId="0" borderId="30" xfId="59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43" fontId="9" fillId="0" borderId="38" xfId="59" applyFont="1" applyBorder="1" applyAlignment="1">
      <alignment horizontal="center" vertical="top"/>
    </xf>
    <xf numFmtId="43" fontId="9" fillId="0" borderId="32" xfId="59" applyFont="1" applyBorder="1" applyAlignment="1">
      <alignment horizontal="center" vertical="top"/>
    </xf>
    <xf numFmtId="43" fontId="9" fillId="0" borderId="28" xfId="59" applyFont="1" applyBorder="1" applyAlignment="1">
      <alignment horizontal="center" vertical="top"/>
    </xf>
    <xf numFmtId="43" fontId="9" fillId="0" borderId="13" xfId="59" applyFont="1" applyBorder="1" applyAlignment="1">
      <alignment horizontal="center" vertical="top"/>
    </xf>
    <xf numFmtId="43" fontId="9" fillId="0" borderId="14" xfId="59" applyFont="1" applyBorder="1" applyAlignment="1">
      <alignment horizontal="center" vertical="top"/>
    </xf>
    <xf numFmtId="43" fontId="9" fillId="0" borderId="34" xfId="59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35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43" fontId="9" fillId="33" borderId="35" xfId="59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2"/>
    </xf>
    <xf numFmtId="0" fontId="9" fillId="0" borderId="39" xfId="0" applyFont="1" applyBorder="1" applyAlignment="1">
      <alignment horizontal="center" vertical="top"/>
    </xf>
    <xf numFmtId="43" fontId="9" fillId="0" borderId="39" xfId="59" applyFont="1" applyBorder="1" applyAlignment="1">
      <alignment horizontal="center" vertical="top"/>
    </xf>
    <xf numFmtId="0" fontId="9" fillId="0" borderId="39" xfId="0" applyFont="1" applyFill="1" applyBorder="1" applyAlignment="1">
      <alignment horizontal="left" vertical="top" wrapText="1" indent="1"/>
    </xf>
    <xf numFmtId="43" fontId="9" fillId="0" borderId="39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9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/>
    </xf>
    <xf numFmtId="43" fontId="9" fillId="0" borderId="29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43" fontId="9" fillId="0" borderId="29" xfId="59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172" fontId="9" fillId="0" borderId="35" xfId="59" applyNumberFormat="1" applyFont="1" applyBorder="1" applyAlignment="1">
      <alignment horizontal="center" vertical="top"/>
    </xf>
    <xf numFmtId="172" fontId="9" fillId="0" borderId="31" xfId="0" applyNumberFormat="1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172" fontId="9" fillId="0" borderId="39" xfId="59" applyNumberFormat="1" applyFont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5" fontId="9" fillId="0" borderId="39" xfId="0" applyNumberFormat="1" applyFont="1" applyBorder="1" applyAlignment="1">
      <alignment horizontal="center" vertical="top"/>
    </xf>
    <xf numFmtId="172" fontId="9" fillId="0" borderId="31" xfId="59" applyNumberFormat="1" applyFont="1" applyBorder="1" applyAlignment="1">
      <alignment horizontal="center" vertical="top"/>
    </xf>
    <xf numFmtId="0" fontId="7" fillId="33" borderId="0" xfId="0" applyFont="1" applyFill="1" applyBorder="1" applyAlignment="1">
      <alignment horizontal="justify" vertical="top" wrapText="1"/>
    </xf>
    <xf numFmtId="0" fontId="1" fillId="33" borderId="35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left" vertical="top" wrapText="1"/>
    </xf>
    <xf numFmtId="0" fontId="1" fillId="33" borderId="35" xfId="0" applyFont="1" applyFill="1" applyBorder="1" applyAlignment="1">
      <alignment horizontal="left" vertical="top" wrapText="1"/>
    </xf>
    <xf numFmtId="0" fontId="1" fillId="33" borderId="30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left" vertical="top" wrapText="1" indent="1"/>
    </xf>
    <xf numFmtId="0" fontId="1" fillId="33" borderId="31" xfId="0" applyFont="1" applyFill="1" applyBorder="1" applyAlignment="1">
      <alignment horizontal="left" vertical="top" wrapText="1" indent="1"/>
    </xf>
    <xf numFmtId="0" fontId="1" fillId="33" borderId="39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left" vertical="top" wrapText="1" indent="1"/>
    </xf>
    <xf numFmtId="0" fontId="1" fillId="33" borderId="39" xfId="0" applyFont="1" applyFill="1" applyBorder="1" applyAlignment="1">
      <alignment horizontal="left" vertical="top" wrapText="1" indent="1"/>
    </xf>
    <xf numFmtId="0" fontId="1" fillId="33" borderId="28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left" vertical="top" wrapText="1"/>
    </xf>
    <xf numFmtId="0" fontId="1" fillId="33" borderId="29" xfId="0" applyFont="1" applyFill="1" applyBorder="1" applyAlignment="1">
      <alignment horizontal="left" vertical="top" wrapText="1"/>
    </xf>
    <xf numFmtId="43" fontId="1" fillId="33" borderId="31" xfId="61" applyFont="1" applyFill="1" applyBorder="1" applyAlignment="1">
      <alignment horizontal="center" vertical="top"/>
    </xf>
    <xf numFmtId="43" fontId="1" fillId="33" borderId="39" xfId="61" applyFont="1" applyFill="1" applyBorder="1" applyAlignment="1">
      <alignment horizontal="center" vertical="top"/>
    </xf>
    <xf numFmtId="43" fontId="1" fillId="33" borderId="29" xfId="61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0;&#1074;.&#1056;&#1069;&#1050;%20&#1058;&#1077;&#1093;.&#1087;&#1088;&#1080;&#1089;&#1086;&#1077;&#1076;%20%202015%20&#1087;&#1086;&#1076;&#1072;&#1085;&#1086;%20&#1074;%20&#1056;&#1069;&#1050;%20&#1091;&#1090;&#1086;&#1095;&#1085;.%2028.10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.&#1087;&#1088;&#1080;&#1089;&#1086;&#1077;&#1076;%20&#1101;&#1083;&#1077;&#1082;&#1090;&#1088;&#1086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_doc\&#1058;&#1072;&#1088;&#1080;&#1092;&#1099;%202015%20&#1075;&#1086;&#1076;\&#1058;&#1072;&#1088;&#1080;&#1092;&#1099;%202015%20&#1074;%20&#1056;&#1069;&#1050;\&#1058;&#1077;&#1093;.&#1087;&#1088;&#1080;&#1089;&#1086;&#1077;&#1076;&#1080;&#1085;&#1077;&#1085;&#1080;&#1077;%20&#1101;&#1083;&#1077;&#1082;&#1090;&#1088;&#1086;%202015\&#1059;&#1090;&#1074;.&#1056;&#1069;&#1050;%20&#1058;&#1077;&#1093;.&#1087;&#1088;&#1080;&#1089;&#1086;&#1077;&#1076;%20%202015%20&#1087;&#1086;&#1076;&#1072;&#1085;&#1086;%20&#1074;%20&#1056;&#1069;&#1050;%20&#1091;&#1090;&#1086;&#1095;&#1085;.%2028.10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ВЛ 0,4"/>
      <sheetName val="КЛ"/>
      <sheetName val="ВЛ10"/>
      <sheetName val="заявители до 15 кВт"/>
      <sheetName val="станд.тариф.став.с.01.10.15"/>
      <sheetName val="расх.на охр.тр.13"/>
      <sheetName val="послед.миля"/>
      <sheetName val="станд.тариф.став."/>
      <sheetName val="выпад.д от стройки"/>
      <sheetName val="Заявки до 15 кВт"/>
      <sheetName val="вып.доход до 15кВт нов.мет."/>
      <sheetName val="станд. ставка С1"/>
      <sheetName val="550 руб."/>
      <sheetName val="инф.о ТП"/>
      <sheetName val="трансп.до 15 кВт"/>
      <sheetName val="трансп."/>
      <sheetName val="ДМС"/>
      <sheetName val="НВВ"/>
      <sheetName val="расходы"/>
    </sheetNames>
    <sheetDataSet>
      <sheetData sheetId="19">
        <row r="41">
          <cell r="R41">
            <v>237582.81607436712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ожид.15 на раскрытие"/>
      <sheetName val="2014 ТП до 15кВт"/>
      <sheetName val="2013 ТП до 15кВт"/>
      <sheetName val="вып.доход до 15кВт нов.мет."/>
      <sheetName val="ТП"/>
      <sheetName val="ВЛ 0,4"/>
      <sheetName val="КЛ"/>
      <sheetName val="ВЛ10"/>
      <sheetName val="расх.на охр.тр.14"/>
      <sheetName val="послед.миля"/>
      <sheetName val="станд.тариф.став."/>
      <sheetName val="Заявки до 15 кВт"/>
      <sheetName val="инф.о ТП нет16"/>
      <sheetName val="трансп."/>
      <sheetName val="ДМС"/>
      <sheetName val="П3 НВВ"/>
      <sheetName val="инф.о ТП"/>
      <sheetName val="П2 станд. ставка С1"/>
      <sheetName val="расходы"/>
    </sheetNames>
    <sheetDataSet>
      <sheetData sheetId="3">
        <row r="10">
          <cell r="Q10">
            <v>11093.844562136497</v>
          </cell>
        </row>
        <row r="21">
          <cell r="Q21">
            <v>11622.64061928101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"/>
      <sheetName val="ВЛ 0,4"/>
      <sheetName val="КЛ"/>
      <sheetName val="ВЛ10"/>
      <sheetName val="заявители до 15 кВт"/>
      <sheetName val="станд.тариф.став.с.01.10.15"/>
      <sheetName val="расх.на охр.тр.13"/>
      <sheetName val="послед.миля"/>
      <sheetName val="станд.тариф.став."/>
      <sheetName val="выпад.д от стройки"/>
      <sheetName val="Заявки до 15 кВт"/>
      <sheetName val="вып.доход до 15кВт нов.мет."/>
      <sheetName val="станд. ставка С1"/>
      <sheetName val="550 руб."/>
      <sheetName val="инф.о ТП"/>
      <sheetName val="трансп.до 15 кВт"/>
      <sheetName val="трансп."/>
      <sheetName val="ДМС"/>
      <sheetName val="НВВ"/>
      <sheetName val="расходы"/>
    </sheetNames>
    <sheetDataSet>
      <sheetData sheetId="19">
        <row r="40">
          <cell r="G40">
            <v>131011.43077949238</v>
          </cell>
          <cell r="J40">
            <v>39565.4520954067</v>
          </cell>
          <cell r="K40">
            <v>458.5400077282234</v>
          </cell>
          <cell r="L40">
            <v>1886.2163312182738</v>
          </cell>
          <cell r="M40">
            <v>5659.693809674072</v>
          </cell>
          <cell r="N40">
            <v>59001.483050847455</v>
          </cell>
        </row>
        <row r="41">
          <cell r="R41">
            <v>237582.81607436715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54</v>
      </c>
      <c r="B1" s="32"/>
      <c r="C1" s="32"/>
      <c r="D1" s="32"/>
      <c r="E1" s="32"/>
      <c r="F1" s="33"/>
    </row>
    <row r="2" spans="1:6" ht="48" customHeight="1" thickBot="1">
      <c r="A2" s="34" t="s">
        <v>52</v>
      </c>
      <c r="B2" s="35"/>
      <c r="C2" s="35"/>
      <c r="D2" s="35"/>
      <c r="E2" s="35"/>
      <c r="F2" s="36"/>
    </row>
    <row r="3" spans="1:6" ht="18.75">
      <c r="A3" s="12" t="s">
        <v>37</v>
      </c>
      <c r="B3" s="41" t="s">
        <v>36</v>
      </c>
      <c r="C3" s="42"/>
      <c r="D3" s="42"/>
      <c r="E3" s="42"/>
      <c r="F3" s="43"/>
    </row>
    <row r="4" spans="1:6" ht="18.75">
      <c r="A4" s="13" t="s">
        <v>38</v>
      </c>
      <c r="B4" s="44" t="s">
        <v>34</v>
      </c>
      <c r="C4" s="45"/>
      <c r="D4" s="45"/>
      <c r="E4" s="45"/>
      <c r="F4" s="46"/>
    </row>
    <row r="5" spans="1:6" ht="18.75">
      <c r="A5" s="13" t="s">
        <v>39</v>
      </c>
      <c r="B5" s="28" t="s">
        <v>41</v>
      </c>
      <c r="C5" s="29"/>
      <c r="D5" s="29"/>
      <c r="E5" s="29"/>
      <c r="F5" s="30"/>
    </row>
    <row r="6" spans="1:6" ht="18.75">
      <c r="A6" s="13" t="s">
        <v>53</v>
      </c>
      <c r="B6" s="28" t="s">
        <v>40</v>
      </c>
      <c r="C6" s="29"/>
      <c r="D6" s="29"/>
      <c r="E6" s="29"/>
      <c r="F6" s="30"/>
    </row>
    <row r="7" spans="1:6" ht="18.75">
      <c r="A7" s="13" t="s">
        <v>42</v>
      </c>
      <c r="B7" s="28">
        <v>7736186950</v>
      </c>
      <c r="C7" s="29"/>
      <c r="D7" s="29"/>
      <c r="E7" s="29"/>
      <c r="F7" s="30"/>
    </row>
    <row r="8" spans="1:6" ht="18.75">
      <c r="A8" s="13" t="s">
        <v>43</v>
      </c>
      <c r="B8" s="28">
        <v>773601001</v>
      </c>
      <c r="C8" s="29"/>
      <c r="D8" s="29"/>
      <c r="E8" s="29"/>
      <c r="F8" s="30"/>
    </row>
    <row r="9" spans="1:6" ht="18.75">
      <c r="A9" s="13" t="s">
        <v>44</v>
      </c>
      <c r="B9" s="28" t="s">
        <v>45</v>
      </c>
      <c r="C9" s="29"/>
      <c r="D9" s="29"/>
      <c r="E9" s="29"/>
      <c r="F9" s="30"/>
    </row>
    <row r="10" spans="1:6" ht="18.75">
      <c r="A10" s="13" t="s">
        <v>46</v>
      </c>
      <c r="B10" s="37" t="s">
        <v>47</v>
      </c>
      <c r="C10" s="29"/>
      <c r="D10" s="29"/>
      <c r="E10" s="29"/>
      <c r="F10" s="30"/>
    </row>
    <row r="11" spans="1:6" ht="18.75">
      <c r="A11" s="13" t="s">
        <v>48</v>
      </c>
      <c r="B11" s="28" t="s">
        <v>49</v>
      </c>
      <c r="C11" s="29"/>
      <c r="D11" s="29"/>
      <c r="E11" s="29"/>
      <c r="F11" s="30"/>
    </row>
    <row r="12" spans="1:6" ht="19.5" thickBot="1">
      <c r="A12" s="14" t="s">
        <v>50</v>
      </c>
      <c r="B12" s="38" t="s">
        <v>51</v>
      </c>
      <c r="C12" s="39"/>
      <c r="D12" s="39"/>
      <c r="E12" s="39"/>
      <c r="F12" s="40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27"/>
  <sheetViews>
    <sheetView tabSelected="1" view="pageBreakPreview" zoomScale="65" zoomScaleNormal="70" zoomScaleSheetLayoutView="65" zoomScalePageLayoutView="0" workbookViewId="0" topLeftCell="A1">
      <pane ySplit="16" topLeftCell="A17" activePane="bottomLeft" state="frozen"/>
      <selection pane="topLeft" activeCell="A1" sqref="A1"/>
      <selection pane="bottomLeft" activeCell="BU25" sqref="BU25:CI25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6" t="s">
        <v>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57" customHeight="1">
      <c r="A10" s="67" t="s">
        <v>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pans="36:88" s="6" customFormat="1" ht="19.5">
      <c r="AJ11" s="7" t="s">
        <v>5</v>
      </c>
      <c r="AK11" s="48" t="s">
        <v>158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</row>
    <row r="12" spans="37:88" ht="14.25" customHeight="1">
      <c r="AK12" s="53" t="s">
        <v>6</v>
      </c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</row>
    <row r="13" spans="40:57" s="6" customFormat="1" ht="18.75">
      <c r="AN13" s="6" t="s">
        <v>7</v>
      </c>
      <c r="AS13" s="54" t="s">
        <v>35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6" t="s">
        <v>8</v>
      </c>
    </row>
    <row r="14" ht="15" hidden="1"/>
    <row r="15" spans="1:102" s="9" customFormat="1" ht="33" customHeight="1">
      <c r="A15" s="49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 t="s">
        <v>9</v>
      </c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65" t="s">
        <v>10</v>
      </c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</row>
    <row r="16" spans="1:102" s="9" customFormat="1" ht="50.2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64" t="s">
        <v>11</v>
      </c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 t="s">
        <v>14</v>
      </c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102" s="10" customFormat="1" ht="168.75" customHeight="1">
      <c r="A17" s="58" t="s">
        <v>23</v>
      </c>
      <c r="B17" s="58"/>
      <c r="C17" s="58"/>
      <c r="D17" s="58"/>
      <c r="E17" s="58"/>
      <c r="F17" s="58"/>
      <c r="G17" s="58"/>
      <c r="H17" s="58"/>
      <c r="I17" s="59" t="s">
        <v>13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60"/>
      <c r="BB17" s="56" t="s">
        <v>12</v>
      </c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5">
        <v>368.48</v>
      </c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7"/>
    </row>
    <row r="18" spans="1:102" s="10" customFormat="1" ht="51" customHeight="1">
      <c r="A18" s="58" t="s">
        <v>24</v>
      </c>
      <c r="B18" s="58"/>
      <c r="C18" s="58"/>
      <c r="D18" s="58"/>
      <c r="E18" s="58"/>
      <c r="F18" s="58"/>
      <c r="G18" s="58"/>
      <c r="H18" s="58"/>
      <c r="I18" s="59" t="s">
        <v>15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/>
      <c r="BB18" s="62" t="s">
        <v>12</v>
      </c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1">
        <v>78.07</v>
      </c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3"/>
    </row>
    <row r="19" spans="1:102" s="10" customFormat="1" ht="48.75" customHeight="1">
      <c r="A19" s="68" t="s">
        <v>25</v>
      </c>
      <c r="B19" s="68"/>
      <c r="C19" s="68"/>
      <c r="D19" s="68"/>
      <c r="E19" s="68"/>
      <c r="F19" s="68"/>
      <c r="G19" s="68"/>
      <c r="H19" s="68"/>
      <c r="I19" s="69" t="s">
        <v>16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70"/>
      <c r="BB19" s="56" t="s">
        <v>17</v>
      </c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5">
        <v>130.24</v>
      </c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7"/>
    </row>
    <row r="20" spans="1:102" s="10" customFormat="1" ht="82.5" customHeight="1">
      <c r="A20" s="58" t="s">
        <v>26</v>
      </c>
      <c r="B20" s="58"/>
      <c r="C20" s="58"/>
      <c r="D20" s="58"/>
      <c r="E20" s="58"/>
      <c r="F20" s="58"/>
      <c r="G20" s="58"/>
      <c r="H20" s="58"/>
      <c r="I20" s="59" t="s">
        <v>31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60"/>
      <c r="BB20" s="62" t="s">
        <v>17</v>
      </c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1">
        <v>42.39</v>
      </c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3"/>
    </row>
    <row r="21" spans="1:102" s="10" customFormat="1" ht="85.5" customHeight="1">
      <c r="A21" s="58" t="s">
        <v>27</v>
      </c>
      <c r="B21" s="58"/>
      <c r="C21" s="58"/>
      <c r="D21" s="58"/>
      <c r="E21" s="58"/>
      <c r="F21" s="58"/>
      <c r="G21" s="58"/>
      <c r="H21" s="58"/>
      <c r="I21" s="59" t="s">
        <v>18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60"/>
      <c r="BB21" s="62" t="s">
        <v>12</v>
      </c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1">
        <v>117.79</v>
      </c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3"/>
    </row>
    <row r="22" spans="1:102" s="10" customFormat="1" ht="135" customHeight="1">
      <c r="A22" s="58" t="s">
        <v>28</v>
      </c>
      <c r="B22" s="58"/>
      <c r="C22" s="58"/>
      <c r="D22" s="58"/>
      <c r="E22" s="58"/>
      <c r="F22" s="58"/>
      <c r="G22" s="58"/>
      <c r="H22" s="58"/>
      <c r="I22" s="59" t="s">
        <v>164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60"/>
      <c r="BB22" s="62" t="s">
        <v>17</v>
      </c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1">
        <v>333220.19</v>
      </c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3"/>
    </row>
    <row r="23" spans="1:102" s="10" customFormat="1" ht="135" customHeight="1">
      <c r="A23" s="58" t="s">
        <v>28</v>
      </c>
      <c r="B23" s="58"/>
      <c r="C23" s="58"/>
      <c r="D23" s="58"/>
      <c r="E23" s="58"/>
      <c r="F23" s="58"/>
      <c r="G23" s="58"/>
      <c r="H23" s="58"/>
      <c r="I23" s="59" t="s">
        <v>165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60"/>
      <c r="BB23" s="62" t="s">
        <v>17</v>
      </c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1">
        <v>169551.26</v>
      </c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3"/>
    </row>
    <row r="24" spans="1:102" s="10" customFormat="1" ht="132.75" customHeight="1">
      <c r="A24" s="68" t="s">
        <v>29</v>
      </c>
      <c r="B24" s="68"/>
      <c r="C24" s="68"/>
      <c r="D24" s="68"/>
      <c r="E24" s="68"/>
      <c r="F24" s="68"/>
      <c r="G24" s="68"/>
      <c r="H24" s="68"/>
      <c r="I24" s="69" t="s">
        <v>32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  <c r="BB24" s="56" t="s">
        <v>17</v>
      </c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5">
        <v>558415.14</v>
      </c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7"/>
    </row>
    <row r="25" spans="1:102" s="10" customFormat="1" ht="119.25" customHeight="1">
      <c r="A25" s="58" t="s">
        <v>30</v>
      </c>
      <c r="B25" s="58"/>
      <c r="C25" s="58"/>
      <c r="D25" s="58"/>
      <c r="E25" s="58"/>
      <c r="F25" s="58"/>
      <c r="G25" s="58"/>
      <c r="H25" s="58"/>
      <c r="I25" s="59" t="s">
        <v>33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60"/>
      <c r="BB25" s="62" t="s">
        <v>12</v>
      </c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1">
        <v>4818.21</v>
      </c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3"/>
    </row>
    <row r="26" ht="4.5" customHeight="1" hidden="1"/>
    <row r="27" spans="1:102" ht="44.25" customHeight="1">
      <c r="A27" s="71" t="s">
        <v>19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</row>
    <row r="28" ht="3" customHeight="1"/>
  </sheetData>
  <sheetProtection/>
  <mergeCells count="57"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105"/>
  <sheetViews>
    <sheetView view="pageBreakPreview" zoomScale="59" zoomScaleNormal="70" zoomScaleSheetLayoutView="59" zoomScalePageLayoutView="0" workbookViewId="0" topLeftCell="A1">
      <pane xSplit="44" ySplit="13" topLeftCell="AS80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M89" sqref="BM89:CF89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55</v>
      </c>
    </row>
    <row r="2" spans="66:102" s="1" customFormat="1" ht="41.25" customHeight="1">
      <c r="BN2" s="47" t="s">
        <v>1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6" t="s">
        <v>56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18.75" customHeight="1">
      <c r="A10" s="94" t="s">
        <v>57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</row>
    <row r="11" ht="15" customHeight="1" hidden="1"/>
    <row r="12" spans="1:102" ht="15" customHeight="1">
      <c r="A12" s="96" t="s">
        <v>159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</row>
    <row r="13" spans="1:102" s="9" customFormat="1" ht="114" customHeight="1">
      <c r="A13" s="73" t="s">
        <v>58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95"/>
      <c r="AS13" s="65" t="s">
        <v>59</v>
      </c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95"/>
      <c r="BM13" s="65" t="s">
        <v>60</v>
      </c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95"/>
      <c r="CG13" s="65" t="s">
        <v>61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</row>
    <row r="14" spans="1:102" s="10" customFormat="1" ht="15.75" customHeight="1">
      <c r="A14" s="85" t="s">
        <v>62</v>
      </c>
      <c r="B14" s="85"/>
      <c r="C14" s="85"/>
      <c r="D14" s="85"/>
      <c r="E14" s="85"/>
      <c r="F14" s="85"/>
      <c r="G14" s="85"/>
      <c r="H14" s="85"/>
      <c r="I14" s="86" t="s">
        <v>63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7"/>
      <c r="AS14" s="88">
        <v>139448.87</v>
      </c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90"/>
      <c r="BM14" s="88">
        <v>1786.25</v>
      </c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90"/>
      <c r="CG14" s="88">
        <f>AS14/BM14</f>
        <v>78.06794681595521</v>
      </c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</row>
    <row r="15" spans="1:102" s="10" customFormat="1" ht="19.5" customHeight="1">
      <c r="A15" s="74"/>
      <c r="B15" s="74"/>
      <c r="C15" s="74"/>
      <c r="D15" s="74"/>
      <c r="E15" s="74"/>
      <c r="F15" s="74"/>
      <c r="G15" s="74"/>
      <c r="H15" s="74"/>
      <c r="I15" s="75" t="s">
        <v>11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77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9"/>
      <c r="BM15" s="77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9"/>
      <c r="CG15" s="77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</row>
    <row r="16" spans="1:102" s="10" customFormat="1" ht="19.5" customHeight="1">
      <c r="A16" s="68"/>
      <c r="B16" s="68"/>
      <c r="C16" s="68"/>
      <c r="D16" s="68"/>
      <c r="E16" s="68"/>
      <c r="F16" s="68"/>
      <c r="G16" s="68"/>
      <c r="H16" s="68"/>
      <c r="I16" s="80" t="s">
        <v>64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1"/>
      <c r="AS16" s="82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4"/>
      <c r="BM16" s="82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4"/>
      <c r="CG16" s="82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</row>
    <row r="17" spans="1:102" s="10" customFormat="1" ht="48.75" customHeight="1">
      <c r="A17" s="58" t="s">
        <v>65</v>
      </c>
      <c r="B17" s="58"/>
      <c r="C17" s="58"/>
      <c r="D17" s="58"/>
      <c r="E17" s="58"/>
      <c r="F17" s="58"/>
      <c r="G17" s="58"/>
      <c r="H17" s="58"/>
      <c r="I17" s="59" t="s">
        <v>66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60"/>
      <c r="AS17" s="91" t="s">
        <v>161</v>
      </c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3"/>
      <c r="BM17" s="91" t="s">
        <v>161</v>
      </c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3"/>
      <c r="CG17" s="91" t="s">
        <v>161</v>
      </c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</row>
    <row r="18" spans="1:102" s="10" customFormat="1" ht="32.25" customHeight="1">
      <c r="A18" s="85" t="s">
        <v>67</v>
      </c>
      <c r="B18" s="85"/>
      <c r="C18" s="85"/>
      <c r="D18" s="85"/>
      <c r="E18" s="85"/>
      <c r="F18" s="85"/>
      <c r="G18" s="85"/>
      <c r="H18" s="85"/>
      <c r="I18" s="86" t="s">
        <v>68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7"/>
      <c r="AS18" s="88" t="s">
        <v>161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90"/>
      <c r="BM18" s="88" t="s">
        <v>161</v>
      </c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90"/>
      <c r="CG18" s="88" t="s">
        <v>161</v>
      </c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</row>
    <row r="19" spans="1:102" s="10" customFormat="1" ht="15.75" customHeight="1">
      <c r="A19" s="74"/>
      <c r="B19" s="74"/>
      <c r="C19" s="74"/>
      <c r="D19" s="74"/>
      <c r="E19" s="74"/>
      <c r="F19" s="74"/>
      <c r="G19" s="74"/>
      <c r="H19" s="74"/>
      <c r="I19" s="75" t="s">
        <v>69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77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9"/>
      <c r="BM19" s="77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9"/>
      <c r="CG19" s="77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</row>
    <row r="20" spans="1:102" s="10" customFormat="1" ht="15.75" customHeight="1">
      <c r="A20" s="74"/>
      <c r="B20" s="74"/>
      <c r="C20" s="74"/>
      <c r="D20" s="74"/>
      <c r="E20" s="74"/>
      <c r="F20" s="74"/>
      <c r="G20" s="74"/>
      <c r="H20" s="74"/>
      <c r="I20" s="75" t="s">
        <v>70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77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9"/>
      <c r="BM20" s="77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9"/>
      <c r="CG20" s="77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</row>
    <row r="21" spans="1:102" s="10" customFormat="1" ht="15.75" customHeight="1">
      <c r="A21" s="74"/>
      <c r="B21" s="74"/>
      <c r="C21" s="74"/>
      <c r="D21" s="74"/>
      <c r="E21" s="74"/>
      <c r="F21" s="74"/>
      <c r="G21" s="74"/>
      <c r="H21" s="74"/>
      <c r="I21" s="75" t="s">
        <v>71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77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BM21" s="77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9"/>
      <c r="CG21" s="77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</row>
    <row r="22" spans="1:102" s="10" customFormat="1" ht="63" customHeight="1">
      <c r="A22" s="74"/>
      <c r="B22" s="74"/>
      <c r="C22" s="74"/>
      <c r="D22" s="74"/>
      <c r="E22" s="74"/>
      <c r="F22" s="74"/>
      <c r="G22" s="74"/>
      <c r="H22" s="74"/>
      <c r="I22" s="75" t="s">
        <v>72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77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  <c r="BM22" s="77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9"/>
      <c r="CG22" s="77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</row>
    <row r="23" spans="1:102" s="10" customFormat="1" ht="50.25" customHeight="1">
      <c r="A23" s="68"/>
      <c r="B23" s="68"/>
      <c r="C23" s="68"/>
      <c r="D23" s="68"/>
      <c r="E23" s="68"/>
      <c r="F23" s="68"/>
      <c r="G23" s="68"/>
      <c r="H23" s="68"/>
      <c r="I23" s="80" t="s">
        <v>73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1"/>
      <c r="AS23" s="82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2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4"/>
      <c r="CG23" s="82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</row>
    <row r="24" spans="1:102" s="10" customFormat="1" ht="48.75" customHeight="1">
      <c r="A24" s="85" t="s">
        <v>74</v>
      </c>
      <c r="B24" s="85"/>
      <c r="C24" s="85"/>
      <c r="D24" s="85"/>
      <c r="E24" s="85"/>
      <c r="F24" s="85"/>
      <c r="G24" s="85"/>
      <c r="H24" s="85"/>
      <c r="I24" s="86" t="s">
        <v>75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7"/>
      <c r="AS24" s="88">
        <v>232649.46</v>
      </c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90"/>
      <c r="BM24" s="88">
        <f>BM14</f>
        <v>1786.25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90"/>
      <c r="CG24" s="88">
        <f>AS24/BM24</f>
        <v>130.24462421273617</v>
      </c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</row>
    <row r="25" spans="1:102" s="10" customFormat="1" ht="19.5" customHeight="1">
      <c r="A25" s="74"/>
      <c r="B25" s="74"/>
      <c r="C25" s="74"/>
      <c r="D25" s="74"/>
      <c r="E25" s="74"/>
      <c r="F25" s="74"/>
      <c r="G25" s="74"/>
      <c r="H25" s="74"/>
      <c r="I25" s="75" t="s">
        <v>11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77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BM25" s="77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9"/>
      <c r="CG25" s="77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</row>
    <row r="26" spans="1:102" s="10" customFormat="1" ht="19.5" customHeight="1">
      <c r="A26" s="68"/>
      <c r="B26" s="68"/>
      <c r="C26" s="68"/>
      <c r="D26" s="68"/>
      <c r="E26" s="68"/>
      <c r="F26" s="68"/>
      <c r="G26" s="68"/>
      <c r="H26" s="68"/>
      <c r="I26" s="80" t="s">
        <v>64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1"/>
      <c r="AS26" s="82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2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4"/>
      <c r="CG26" s="82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</row>
    <row r="27" spans="1:102" s="10" customFormat="1" ht="81.75" customHeight="1">
      <c r="A27" s="85" t="s">
        <v>76</v>
      </c>
      <c r="B27" s="85"/>
      <c r="C27" s="85"/>
      <c r="D27" s="85"/>
      <c r="E27" s="85"/>
      <c r="F27" s="85"/>
      <c r="G27" s="85"/>
      <c r="H27" s="85"/>
      <c r="I27" s="86" t="s">
        <v>77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7"/>
      <c r="AS27" s="88">
        <v>75713.18</v>
      </c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  <c r="BM27" s="88">
        <f>BM24</f>
        <v>1786.25</v>
      </c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90"/>
      <c r="CG27" s="88">
        <f>AS27/BM27</f>
        <v>42.38666480055983</v>
      </c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</row>
    <row r="28" spans="1:102" s="10" customFormat="1" ht="19.5" customHeight="1">
      <c r="A28" s="74"/>
      <c r="B28" s="74"/>
      <c r="C28" s="74"/>
      <c r="D28" s="74"/>
      <c r="E28" s="74"/>
      <c r="F28" s="74"/>
      <c r="G28" s="74"/>
      <c r="H28" s="74"/>
      <c r="I28" s="75" t="s">
        <v>11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77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  <c r="BM28" s="77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9"/>
      <c r="CG28" s="77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</row>
    <row r="29" spans="1:102" s="10" customFormat="1" ht="19.5" customHeight="1">
      <c r="A29" s="68"/>
      <c r="B29" s="68"/>
      <c r="C29" s="68"/>
      <c r="D29" s="68"/>
      <c r="E29" s="68"/>
      <c r="F29" s="68"/>
      <c r="G29" s="68"/>
      <c r="H29" s="68"/>
      <c r="I29" s="80" t="s">
        <v>64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82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2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4"/>
      <c r="CG29" s="82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</row>
    <row r="30" spans="1:102" s="10" customFormat="1" ht="110.25" customHeight="1">
      <c r="A30" s="85" t="s">
        <v>78</v>
      </c>
      <c r="B30" s="85"/>
      <c r="C30" s="85"/>
      <c r="D30" s="85"/>
      <c r="E30" s="85"/>
      <c r="F30" s="85"/>
      <c r="G30" s="85"/>
      <c r="H30" s="85"/>
      <c r="I30" s="86" t="s">
        <v>79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7"/>
      <c r="AS30" s="88">
        <v>210394.67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  <c r="BM30" s="88">
        <f>BM27</f>
        <v>1786.25</v>
      </c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90"/>
      <c r="CG30" s="88">
        <f>AS30/BM30</f>
        <v>117.78567949615116</v>
      </c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</row>
    <row r="31" spans="1:102" s="10" customFormat="1" ht="15.75" customHeight="1">
      <c r="A31" s="74"/>
      <c r="B31" s="74"/>
      <c r="C31" s="74"/>
      <c r="D31" s="74"/>
      <c r="E31" s="74"/>
      <c r="F31" s="74"/>
      <c r="G31" s="74"/>
      <c r="H31" s="74"/>
      <c r="I31" s="75" t="s">
        <v>11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77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BM31" s="77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9"/>
      <c r="CG31" s="77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</row>
    <row r="32" spans="1:102" s="10" customFormat="1" ht="15.75" customHeight="1">
      <c r="A32" s="68"/>
      <c r="B32" s="68"/>
      <c r="C32" s="68"/>
      <c r="D32" s="68"/>
      <c r="E32" s="68"/>
      <c r="F32" s="68"/>
      <c r="G32" s="68"/>
      <c r="H32" s="68"/>
      <c r="I32" s="80" t="s">
        <v>64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1"/>
      <c r="AS32" s="82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82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4"/>
      <c r="CG32" s="82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</row>
    <row r="33" ht="4.5" customHeight="1" hidden="1"/>
    <row r="34" spans="1:102" ht="27.75" customHeight="1">
      <c r="A34" s="71" t="s">
        <v>80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</row>
    <row r="35" ht="3" customHeight="1"/>
    <row r="36" spans="1:102" ht="15" customHeight="1">
      <c r="A36" s="97" t="s">
        <v>140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</row>
    <row r="37" spans="1:102" ht="15" customHeight="1">
      <c r="A37" s="96" t="s">
        <v>160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</row>
    <row r="38" spans="1:102" s="9" customFormat="1" ht="114" customHeight="1">
      <c r="A38" s="73" t="s">
        <v>58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95"/>
      <c r="AS38" s="65" t="s">
        <v>59</v>
      </c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95"/>
      <c r="BM38" s="65" t="s">
        <v>60</v>
      </c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95"/>
      <c r="CG38" s="65" t="s">
        <v>61</v>
      </c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</row>
    <row r="39" spans="1:102" s="10" customFormat="1" ht="15.75" customHeight="1">
      <c r="A39" s="85" t="s">
        <v>62</v>
      </c>
      <c r="B39" s="85"/>
      <c r="C39" s="85"/>
      <c r="D39" s="85"/>
      <c r="E39" s="85"/>
      <c r="F39" s="85"/>
      <c r="G39" s="85"/>
      <c r="H39" s="85"/>
      <c r="I39" s="86" t="s">
        <v>63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7"/>
      <c r="AS39" s="88">
        <v>69724.43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BM39" s="88">
        <v>207.65</v>
      </c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90"/>
      <c r="CG39" s="88">
        <f>AS39/BM39</f>
        <v>335.7786178666024</v>
      </c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</row>
    <row r="40" spans="1:102" s="10" customFormat="1" ht="19.5" customHeight="1">
      <c r="A40" s="74"/>
      <c r="B40" s="74"/>
      <c r="C40" s="74"/>
      <c r="D40" s="74"/>
      <c r="E40" s="74"/>
      <c r="F40" s="74"/>
      <c r="G40" s="74"/>
      <c r="H40" s="74"/>
      <c r="I40" s="75" t="s">
        <v>11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  <c r="AS40" s="77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BM40" s="77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9"/>
      <c r="CG40" s="77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</row>
    <row r="41" spans="1:102" s="10" customFormat="1" ht="19.5" customHeight="1">
      <c r="A41" s="68"/>
      <c r="B41" s="68"/>
      <c r="C41" s="68"/>
      <c r="D41" s="68"/>
      <c r="E41" s="68"/>
      <c r="F41" s="68"/>
      <c r="G41" s="68"/>
      <c r="H41" s="68"/>
      <c r="I41" s="80" t="s">
        <v>64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1"/>
      <c r="AS41" s="82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2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4"/>
      <c r="CG41" s="82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</row>
    <row r="42" spans="1:102" s="10" customFormat="1" ht="48.75" customHeight="1">
      <c r="A42" s="58" t="s">
        <v>65</v>
      </c>
      <c r="B42" s="58"/>
      <c r="C42" s="58"/>
      <c r="D42" s="58"/>
      <c r="E42" s="58"/>
      <c r="F42" s="58"/>
      <c r="G42" s="58"/>
      <c r="H42" s="58"/>
      <c r="I42" s="59" t="s">
        <v>66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91" t="s">
        <v>161</v>
      </c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  <c r="BM42" s="91" t="s">
        <v>161</v>
      </c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3"/>
      <c r="CG42" s="91" t="s">
        <v>161</v>
      </c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</row>
    <row r="43" spans="1:102" s="10" customFormat="1" ht="32.25" customHeight="1">
      <c r="A43" s="85" t="s">
        <v>67</v>
      </c>
      <c r="B43" s="85"/>
      <c r="C43" s="85"/>
      <c r="D43" s="85"/>
      <c r="E43" s="85"/>
      <c r="F43" s="85"/>
      <c r="G43" s="85"/>
      <c r="H43" s="85"/>
      <c r="I43" s="86" t="s">
        <v>68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7"/>
      <c r="AS43" s="88" t="s">
        <v>161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90"/>
      <c r="BM43" s="88" t="s">
        <v>161</v>
      </c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90"/>
      <c r="CG43" s="88" t="s">
        <v>161</v>
      </c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</row>
    <row r="44" spans="1:102" s="10" customFormat="1" ht="15.75" customHeight="1">
      <c r="A44" s="74"/>
      <c r="B44" s="74"/>
      <c r="C44" s="74"/>
      <c r="D44" s="74"/>
      <c r="E44" s="74"/>
      <c r="F44" s="74"/>
      <c r="G44" s="74"/>
      <c r="H44" s="74"/>
      <c r="I44" s="75" t="s">
        <v>69</v>
      </c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77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9"/>
      <c r="BM44" s="77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9"/>
      <c r="CG44" s="77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</row>
    <row r="45" spans="1:102" s="10" customFormat="1" ht="15.75" customHeight="1">
      <c r="A45" s="74"/>
      <c r="B45" s="74"/>
      <c r="C45" s="74"/>
      <c r="D45" s="74"/>
      <c r="E45" s="74"/>
      <c r="F45" s="74"/>
      <c r="G45" s="74"/>
      <c r="H45" s="74"/>
      <c r="I45" s="75" t="s">
        <v>70</v>
      </c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6"/>
      <c r="AS45" s="77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9"/>
      <c r="BM45" s="77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9"/>
      <c r="CG45" s="77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</row>
    <row r="46" spans="1:102" s="10" customFormat="1" ht="15.75" customHeight="1">
      <c r="A46" s="74"/>
      <c r="B46" s="74"/>
      <c r="C46" s="74"/>
      <c r="D46" s="74"/>
      <c r="E46" s="74"/>
      <c r="F46" s="74"/>
      <c r="G46" s="74"/>
      <c r="H46" s="74"/>
      <c r="I46" s="75" t="s">
        <v>71</v>
      </c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6"/>
      <c r="AS46" s="77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9"/>
      <c r="BM46" s="77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9"/>
      <c r="CG46" s="77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</row>
    <row r="47" spans="1:102" s="10" customFormat="1" ht="63" customHeight="1">
      <c r="A47" s="74"/>
      <c r="B47" s="74"/>
      <c r="C47" s="74"/>
      <c r="D47" s="74"/>
      <c r="E47" s="74"/>
      <c r="F47" s="74"/>
      <c r="G47" s="74"/>
      <c r="H47" s="74"/>
      <c r="I47" s="75" t="s">
        <v>72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6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9"/>
      <c r="BM47" s="77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9"/>
      <c r="CG47" s="77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</row>
    <row r="48" spans="1:102" s="10" customFormat="1" ht="50.25" customHeight="1">
      <c r="A48" s="68"/>
      <c r="B48" s="68"/>
      <c r="C48" s="68"/>
      <c r="D48" s="68"/>
      <c r="E48" s="68"/>
      <c r="F48" s="68"/>
      <c r="G48" s="68"/>
      <c r="H48" s="68"/>
      <c r="I48" s="80" t="s">
        <v>73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1"/>
      <c r="AS48" s="82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82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4"/>
      <c r="CG48" s="82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</row>
    <row r="49" spans="1:102" s="10" customFormat="1" ht="48.75" customHeight="1">
      <c r="A49" s="85" t="s">
        <v>74</v>
      </c>
      <c r="B49" s="85"/>
      <c r="C49" s="85"/>
      <c r="D49" s="85"/>
      <c r="E49" s="85"/>
      <c r="F49" s="85"/>
      <c r="G49" s="85"/>
      <c r="H49" s="85"/>
      <c r="I49" s="86" t="s">
        <v>75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7"/>
      <c r="AS49" s="88">
        <v>116324.73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90"/>
      <c r="BM49" s="88">
        <f>BM39</f>
        <v>207.65</v>
      </c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90"/>
      <c r="CG49" s="88">
        <f>AS49/BM49</f>
        <v>560.1961473633518</v>
      </c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</row>
    <row r="50" spans="1:102" s="10" customFormat="1" ht="19.5" customHeight="1">
      <c r="A50" s="74"/>
      <c r="B50" s="74"/>
      <c r="C50" s="74"/>
      <c r="D50" s="74"/>
      <c r="E50" s="74"/>
      <c r="F50" s="74"/>
      <c r="G50" s="74"/>
      <c r="H50" s="74"/>
      <c r="I50" s="75" t="s">
        <v>11</v>
      </c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6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9"/>
      <c r="BM50" s="77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9"/>
      <c r="CG50" s="77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</row>
    <row r="51" spans="1:102" s="10" customFormat="1" ht="19.5" customHeight="1">
      <c r="A51" s="68"/>
      <c r="B51" s="68"/>
      <c r="C51" s="68"/>
      <c r="D51" s="68"/>
      <c r="E51" s="68"/>
      <c r="F51" s="68"/>
      <c r="G51" s="68"/>
      <c r="H51" s="68"/>
      <c r="I51" s="80" t="s">
        <v>64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1"/>
      <c r="AS51" s="82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  <c r="BM51" s="82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4"/>
      <c r="CG51" s="82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</row>
    <row r="52" spans="1:102" s="10" customFormat="1" ht="81.75" customHeight="1">
      <c r="A52" s="85" t="s">
        <v>76</v>
      </c>
      <c r="B52" s="85"/>
      <c r="C52" s="85"/>
      <c r="D52" s="85"/>
      <c r="E52" s="85"/>
      <c r="F52" s="85"/>
      <c r="G52" s="85"/>
      <c r="H52" s="85"/>
      <c r="I52" s="86" t="s">
        <v>77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7"/>
      <c r="AS52" s="88">
        <v>37856.59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90"/>
      <c r="BM52" s="88">
        <f>BM49</f>
        <v>207.65</v>
      </c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90"/>
      <c r="CG52" s="88">
        <f>AS52/BM52</f>
        <v>182.30960751264143</v>
      </c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</row>
    <row r="53" spans="1:102" s="10" customFormat="1" ht="19.5" customHeight="1">
      <c r="A53" s="74"/>
      <c r="B53" s="74"/>
      <c r="C53" s="74"/>
      <c r="D53" s="74"/>
      <c r="E53" s="74"/>
      <c r="F53" s="74"/>
      <c r="G53" s="74"/>
      <c r="H53" s="74"/>
      <c r="I53" s="75" t="s">
        <v>11</v>
      </c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6"/>
      <c r="AS53" s="77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9"/>
      <c r="BM53" s="77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9"/>
      <c r="CG53" s="77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</row>
    <row r="54" spans="1:102" s="10" customFormat="1" ht="19.5" customHeight="1">
      <c r="A54" s="68"/>
      <c r="B54" s="68"/>
      <c r="C54" s="68"/>
      <c r="D54" s="68"/>
      <c r="E54" s="68"/>
      <c r="F54" s="68"/>
      <c r="G54" s="68"/>
      <c r="H54" s="68"/>
      <c r="I54" s="80" t="s">
        <v>64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1"/>
      <c r="AS54" s="82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  <c r="BM54" s="82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4"/>
      <c r="CG54" s="82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</row>
    <row r="55" spans="1:102" s="10" customFormat="1" ht="110.25" customHeight="1">
      <c r="A55" s="85" t="s">
        <v>78</v>
      </c>
      <c r="B55" s="85"/>
      <c r="C55" s="85"/>
      <c r="D55" s="85"/>
      <c r="E55" s="85"/>
      <c r="F55" s="85"/>
      <c r="G55" s="85"/>
      <c r="H55" s="85"/>
      <c r="I55" s="86" t="s">
        <v>79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7"/>
      <c r="AS55" s="88">
        <v>105197.33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90"/>
      <c r="BM55" s="88">
        <f>BM52</f>
        <v>207.65</v>
      </c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90"/>
      <c r="CG55" s="88">
        <f>AS55/BM55</f>
        <v>506.60886106429086</v>
      </c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</row>
    <row r="56" spans="1:102" s="10" customFormat="1" ht="15.75" customHeight="1">
      <c r="A56" s="74"/>
      <c r="B56" s="74"/>
      <c r="C56" s="74"/>
      <c r="D56" s="74"/>
      <c r="E56" s="74"/>
      <c r="F56" s="74"/>
      <c r="G56" s="74"/>
      <c r="H56" s="74"/>
      <c r="I56" s="75" t="s">
        <v>11</v>
      </c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6"/>
      <c r="AS56" s="77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9"/>
      <c r="BM56" s="77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9"/>
      <c r="CG56" s="77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</row>
    <row r="57" spans="1:102" s="10" customFormat="1" ht="15.75" customHeight="1">
      <c r="A57" s="68"/>
      <c r="B57" s="68"/>
      <c r="C57" s="68"/>
      <c r="D57" s="68"/>
      <c r="E57" s="68"/>
      <c r="F57" s="68"/>
      <c r="G57" s="68"/>
      <c r="H57" s="68"/>
      <c r="I57" s="80" t="s">
        <v>64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1"/>
      <c r="AS57" s="82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4"/>
      <c r="BM57" s="82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4"/>
      <c r="CG57" s="82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</row>
    <row r="59" spans="1:102" ht="15" customHeight="1">
      <c r="A59" s="96" t="s">
        <v>162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</row>
    <row r="60" spans="1:102" s="9" customFormat="1" ht="114" customHeight="1">
      <c r="A60" s="73" t="s">
        <v>58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95"/>
      <c r="AS60" s="65" t="s">
        <v>59</v>
      </c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95"/>
      <c r="BM60" s="65" t="s">
        <v>60</v>
      </c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95"/>
      <c r="CG60" s="65" t="s">
        <v>61</v>
      </c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</row>
    <row r="61" spans="1:102" s="10" customFormat="1" ht="15.75" customHeight="1">
      <c r="A61" s="85" t="s">
        <v>62</v>
      </c>
      <c r="B61" s="85"/>
      <c r="C61" s="85"/>
      <c r="D61" s="85"/>
      <c r="E61" s="85"/>
      <c r="F61" s="85"/>
      <c r="G61" s="85"/>
      <c r="H61" s="85"/>
      <c r="I61" s="86" t="s">
        <v>63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7"/>
      <c r="AS61" s="88">
        <v>55779.55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90"/>
      <c r="BM61" s="88">
        <v>1133.6</v>
      </c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90"/>
      <c r="CG61" s="88">
        <f>AS61/BM61</f>
        <v>49.205672194777705</v>
      </c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</row>
    <row r="62" spans="1:102" s="10" customFormat="1" ht="19.5" customHeight="1">
      <c r="A62" s="74"/>
      <c r="B62" s="74"/>
      <c r="C62" s="74"/>
      <c r="D62" s="74"/>
      <c r="E62" s="74"/>
      <c r="F62" s="74"/>
      <c r="G62" s="74"/>
      <c r="H62" s="74"/>
      <c r="I62" s="75" t="s">
        <v>11</v>
      </c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6"/>
      <c r="AS62" s="77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9"/>
      <c r="BM62" s="77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9"/>
      <c r="CG62" s="77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</row>
    <row r="63" spans="1:102" s="10" customFormat="1" ht="19.5" customHeight="1">
      <c r="A63" s="68"/>
      <c r="B63" s="68"/>
      <c r="C63" s="68"/>
      <c r="D63" s="68"/>
      <c r="E63" s="68"/>
      <c r="F63" s="68"/>
      <c r="G63" s="68"/>
      <c r="H63" s="68"/>
      <c r="I63" s="80" t="s">
        <v>64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1"/>
      <c r="AS63" s="82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82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4"/>
      <c r="CG63" s="82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</row>
    <row r="64" spans="1:102" s="10" customFormat="1" ht="48.75" customHeight="1">
      <c r="A64" s="58" t="s">
        <v>65</v>
      </c>
      <c r="B64" s="58"/>
      <c r="C64" s="58"/>
      <c r="D64" s="58"/>
      <c r="E64" s="58"/>
      <c r="F64" s="58"/>
      <c r="G64" s="58"/>
      <c r="H64" s="58"/>
      <c r="I64" s="59" t="s">
        <v>66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60"/>
      <c r="AS64" s="91" t="s">
        <v>161</v>
      </c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3"/>
      <c r="BM64" s="91" t="s">
        <v>161</v>
      </c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3"/>
      <c r="CG64" s="91" t="s">
        <v>161</v>
      </c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</row>
    <row r="65" spans="1:102" s="10" customFormat="1" ht="32.25" customHeight="1">
      <c r="A65" s="85" t="s">
        <v>67</v>
      </c>
      <c r="B65" s="85"/>
      <c r="C65" s="85"/>
      <c r="D65" s="85"/>
      <c r="E65" s="85"/>
      <c r="F65" s="85"/>
      <c r="G65" s="85"/>
      <c r="H65" s="85"/>
      <c r="I65" s="86" t="s">
        <v>68</v>
      </c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7"/>
      <c r="AS65" s="88" t="s">
        <v>161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90"/>
      <c r="BM65" s="88" t="s">
        <v>161</v>
      </c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90"/>
      <c r="CG65" s="88" t="s">
        <v>161</v>
      </c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</row>
    <row r="66" spans="1:102" s="10" customFormat="1" ht="15.75" customHeight="1">
      <c r="A66" s="74"/>
      <c r="B66" s="74"/>
      <c r="C66" s="74"/>
      <c r="D66" s="74"/>
      <c r="E66" s="74"/>
      <c r="F66" s="74"/>
      <c r="G66" s="74"/>
      <c r="H66" s="74"/>
      <c r="I66" s="75" t="s">
        <v>69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6"/>
      <c r="AS66" s="77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9"/>
      <c r="BM66" s="77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9"/>
      <c r="CG66" s="77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</row>
    <row r="67" spans="1:102" s="10" customFormat="1" ht="15.75" customHeight="1">
      <c r="A67" s="74"/>
      <c r="B67" s="74"/>
      <c r="C67" s="74"/>
      <c r="D67" s="74"/>
      <c r="E67" s="74"/>
      <c r="F67" s="74"/>
      <c r="G67" s="74"/>
      <c r="H67" s="74"/>
      <c r="I67" s="75" t="s">
        <v>70</v>
      </c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6"/>
      <c r="AS67" s="77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9"/>
      <c r="BM67" s="77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9"/>
      <c r="CG67" s="77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</row>
    <row r="68" spans="1:102" s="10" customFormat="1" ht="15.75" customHeight="1">
      <c r="A68" s="74"/>
      <c r="B68" s="74"/>
      <c r="C68" s="74"/>
      <c r="D68" s="74"/>
      <c r="E68" s="74"/>
      <c r="F68" s="74"/>
      <c r="G68" s="74"/>
      <c r="H68" s="74"/>
      <c r="I68" s="75" t="s">
        <v>71</v>
      </c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6"/>
      <c r="AS68" s="77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9"/>
      <c r="BM68" s="77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9"/>
      <c r="CG68" s="77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</row>
    <row r="69" spans="1:102" s="10" customFormat="1" ht="63" customHeight="1">
      <c r="A69" s="74"/>
      <c r="B69" s="74"/>
      <c r="C69" s="74"/>
      <c r="D69" s="74"/>
      <c r="E69" s="74"/>
      <c r="F69" s="74"/>
      <c r="G69" s="74"/>
      <c r="H69" s="74"/>
      <c r="I69" s="75" t="s">
        <v>72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6"/>
      <c r="AS69" s="77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9"/>
      <c r="BM69" s="77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9"/>
      <c r="CG69" s="77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</row>
    <row r="70" spans="1:102" s="10" customFormat="1" ht="50.25" customHeight="1">
      <c r="A70" s="68"/>
      <c r="B70" s="68"/>
      <c r="C70" s="68"/>
      <c r="D70" s="68"/>
      <c r="E70" s="68"/>
      <c r="F70" s="68"/>
      <c r="G70" s="68"/>
      <c r="H70" s="68"/>
      <c r="I70" s="80" t="s">
        <v>73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1"/>
      <c r="AS70" s="82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4"/>
      <c r="BM70" s="82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4"/>
      <c r="CG70" s="82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</row>
    <row r="71" spans="1:102" s="10" customFormat="1" ht="48.75" customHeight="1">
      <c r="A71" s="85" t="s">
        <v>74</v>
      </c>
      <c r="B71" s="85"/>
      <c r="C71" s="85"/>
      <c r="D71" s="85"/>
      <c r="E71" s="85"/>
      <c r="F71" s="85"/>
      <c r="G71" s="85"/>
      <c r="H71" s="85"/>
      <c r="I71" s="86" t="s">
        <v>75</v>
      </c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7"/>
      <c r="AS71" s="88">
        <v>93059.78</v>
      </c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90"/>
      <c r="BM71" s="88">
        <f>BM61</f>
        <v>1133.6</v>
      </c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90"/>
      <c r="CG71" s="88">
        <f>AS71/BM71</f>
        <v>82.09225476358505</v>
      </c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</row>
    <row r="72" spans="1:102" s="10" customFormat="1" ht="19.5" customHeight="1">
      <c r="A72" s="74"/>
      <c r="B72" s="74"/>
      <c r="C72" s="74"/>
      <c r="D72" s="74"/>
      <c r="E72" s="74"/>
      <c r="F72" s="74"/>
      <c r="G72" s="74"/>
      <c r="H72" s="74"/>
      <c r="I72" s="75" t="s">
        <v>11</v>
      </c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6"/>
      <c r="AS72" s="77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9"/>
      <c r="BM72" s="77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9"/>
      <c r="CG72" s="77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</row>
    <row r="73" spans="1:102" s="10" customFormat="1" ht="19.5" customHeight="1">
      <c r="A73" s="68"/>
      <c r="B73" s="68"/>
      <c r="C73" s="68"/>
      <c r="D73" s="68"/>
      <c r="E73" s="68"/>
      <c r="F73" s="68"/>
      <c r="G73" s="68"/>
      <c r="H73" s="68"/>
      <c r="I73" s="80" t="s">
        <v>64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1"/>
      <c r="AS73" s="82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82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4"/>
      <c r="CG73" s="82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</row>
    <row r="74" spans="1:102" s="10" customFormat="1" ht="81.75" customHeight="1">
      <c r="A74" s="85" t="s">
        <v>76</v>
      </c>
      <c r="B74" s="85"/>
      <c r="C74" s="85"/>
      <c r="D74" s="85"/>
      <c r="E74" s="85"/>
      <c r="F74" s="85"/>
      <c r="G74" s="85"/>
      <c r="H74" s="85"/>
      <c r="I74" s="86" t="s">
        <v>77</v>
      </c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7"/>
      <c r="AS74" s="88">
        <v>30285.27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90"/>
      <c r="BM74" s="88">
        <f>BM71</f>
        <v>1133.6</v>
      </c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90"/>
      <c r="CG74" s="88">
        <f>AS74/BM74</f>
        <v>26.716010938602683</v>
      </c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</row>
    <row r="75" spans="1:102" s="10" customFormat="1" ht="19.5" customHeight="1">
      <c r="A75" s="74"/>
      <c r="B75" s="74"/>
      <c r="C75" s="74"/>
      <c r="D75" s="74"/>
      <c r="E75" s="74"/>
      <c r="F75" s="74"/>
      <c r="G75" s="74"/>
      <c r="H75" s="74"/>
      <c r="I75" s="75" t="s">
        <v>11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6"/>
      <c r="AS75" s="77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9"/>
      <c r="BM75" s="77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9"/>
      <c r="CG75" s="77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</row>
    <row r="76" spans="1:102" s="10" customFormat="1" ht="19.5" customHeight="1">
      <c r="A76" s="68"/>
      <c r="B76" s="68"/>
      <c r="C76" s="68"/>
      <c r="D76" s="68"/>
      <c r="E76" s="68"/>
      <c r="F76" s="68"/>
      <c r="G76" s="68"/>
      <c r="H76" s="68"/>
      <c r="I76" s="80" t="s">
        <v>64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1"/>
      <c r="AS76" s="82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4"/>
      <c r="BM76" s="82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4"/>
      <c r="CG76" s="82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</row>
    <row r="77" spans="1:102" s="10" customFormat="1" ht="110.25" customHeight="1">
      <c r="A77" s="85" t="s">
        <v>78</v>
      </c>
      <c r="B77" s="85"/>
      <c r="C77" s="85"/>
      <c r="D77" s="85"/>
      <c r="E77" s="85"/>
      <c r="F77" s="85"/>
      <c r="G77" s="85"/>
      <c r="H77" s="85"/>
      <c r="I77" s="86" t="s">
        <v>79</v>
      </c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7"/>
      <c r="AS77" s="88">
        <v>84157.87</v>
      </c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90"/>
      <c r="BM77" s="88">
        <f>BM74</f>
        <v>1133.6</v>
      </c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90"/>
      <c r="CG77" s="88">
        <f>AS77/BM77</f>
        <v>74.23947600564573</v>
      </c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</row>
    <row r="78" spans="1:102" s="10" customFormat="1" ht="15.75" customHeight="1">
      <c r="A78" s="74"/>
      <c r="B78" s="74"/>
      <c r="C78" s="74"/>
      <c r="D78" s="74"/>
      <c r="E78" s="74"/>
      <c r="F78" s="74"/>
      <c r="G78" s="74"/>
      <c r="H78" s="74"/>
      <c r="I78" s="75" t="s">
        <v>11</v>
      </c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6"/>
      <c r="AS78" s="77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9"/>
      <c r="BM78" s="77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9"/>
      <c r="CG78" s="77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</row>
    <row r="79" spans="1:102" s="10" customFormat="1" ht="15.75" customHeight="1">
      <c r="A79" s="68"/>
      <c r="B79" s="68"/>
      <c r="C79" s="68"/>
      <c r="D79" s="68"/>
      <c r="E79" s="68"/>
      <c r="F79" s="68"/>
      <c r="G79" s="68"/>
      <c r="H79" s="68"/>
      <c r="I79" s="80" t="s">
        <v>64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1"/>
      <c r="AS79" s="82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4"/>
      <c r="BM79" s="82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4"/>
      <c r="CG79" s="82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</row>
    <row r="81" spans="1:102" ht="15" customHeight="1">
      <c r="A81" s="96" t="s">
        <v>163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</row>
    <row r="82" spans="1:102" s="9" customFormat="1" ht="114" customHeight="1">
      <c r="A82" s="73" t="s">
        <v>58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95"/>
      <c r="AS82" s="65" t="s">
        <v>59</v>
      </c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95"/>
      <c r="BM82" s="65" t="s">
        <v>60</v>
      </c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95"/>
      <c r="CG82" s="65" t="s">
        <v>61</v>
      </c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</row>
    <row r="83" spans="1:102" s="10" customFormat="1" ht="15.75" customHeight="1">
      <c r="A83" s="85" t="s">
        <v>62</v>
      </c>
      <c r="B83" s="85"/>
      <c r="C83" s="85"/>
      <c r="D83" s="85"/>
      <c r="E83" s="85"/>
      <c r="F83" s="85"/>
      <c r="G83" s="85"/>
      <c r="H83" s="85"/>
      <c r="I83" s="86" t="s">
        <v>63</v>
      </c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7"/>
      <c r="AS83" s="88">
        <v>13944.89</v>
      </c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90"/>
      <c r="BM83" s="88">
        <v>445</v>
      </c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90"/>
      <c r="CG83" s="88">
        <f>AS83/BM83</f>
        <v>31.336831460674155</v>
      </c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</row>
    <row r="84" spans="1:102" s="10" customFormat="1" ht="19.5" customHeight="1">
      <c r="A84" s="74"/>
      <c r="B84" s="74"/>
      <c r="C84" s="74"/>
      <c r="D84" s="74"/>
      <c r="E84" s="74"/>
      <c r="F84" s="74"/>
      <c r="G84" s="74"/>
      <c r="H84" s="74"/>
      <c r="I84" s="75" t="s">
        <v>11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6"/>
      <c r="AS84" s="77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9"/>
      <c r="BM84" s="77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9"/>
      <c r="CG84" s="77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</row>
    <row r="85" spans="1:102" s="10" customFormat="1" ht="19.5" customHeight="1">
      <c r="A85" s="68"/>
      <c r="B85" s="68"/>
      <c r="C85" s="68"/>
      <c r="D85" s="68"/>
      <c r="E85" s="68"/>
      <c r="F85" s="68"/>
      <c r="G85" s="68"/>
      <c r="H85" s="68"/>
      <c r="I85" s="80" t="s">
        <v>64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1"/>
      <c r="AS85" s="82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4"/>
      <c r="BM85" s="82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4"/>
      <c r="CG85" s="82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</row>
    <row r="86" spans="1:102" s="10" customFormat="1" ht="48.75" customHeight="1">
      <c r="A86" s="58" t="s">
        <v>65</v>
      </c>
      <c r="B86" s="58"/>
      <c r="C86" s="58"/>
      <c r="D86" s="58"/>
      <c r="E86" s="58"/>
      <c r="F86" s="58"/>
      <c r="G86" s="58"/>
      <c r="H86" s="58"/>
      <c r="I86" s="59" t="s">
        <v>66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60"/>
      <c r="AS86" s="91" t="s">
        <v>161</v>
      </c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3"/>
      <c r="BM86" s="91" t="s">
        <v>161</v>
      </c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3"/>
      <c r="CG86" s="91" t="s">
        <v>161</v>
      </c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</row>
    <row r="87" spans="1:102" s="10" customFormat="1" ht="32.25" customHeight="1">
      <c r="A87" s="85" t="s">
        <v>67</v>
      </c>
      <c r="B87" s="85"/>
      <c r="C87" s="85"/>
      <c r="D87" s="85"/>
      <c r="E87" s="85"/>
      <c r="F87" s="85"/>
      <c r="G87" s="85"/>
      <c r="H87" s="85"/>
      <c r="I87" s="86" t="s">
        <v>68</v>
      </c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7"/>
      <c r="AS87" s="88" t="s">
        <v>161</v>
      </c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90"/>
      <c r="BM87" s="88" t="s">
        <v>161</v>
      </c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90"/>
      <c r="CG87" s="88" t="s">
        <v>161</v>
      </c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</row>
    <row r="88" spans="1:102" s="10" customFormat="1" ht="15.75" customHeight="1">
      <c r="A88" s="74"/>
      <c r="B88" s="74"/>
      <c r="C88" s="74"/>
      <c r="D88" s="74"/>
      <c r="E88" s="74"/>
      <c r="F88" s="74"/>
      <c r="G88" s="74"/>
      <c r="H88" s="74"/>
      <c r="I88" s="75" t="s">
        <v>69</v>
      </c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6"/>
      <c r="AS88" s="77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9"/>
      <c r="BM88" s="77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9"/>
      <c r="CG88" s="77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</row>
    <row r="89" spans="1:102" s="10" customFormat="1" ht="15.75" customHeight="1">
      <c r="A89" s="74"/>
      <c r="B89" s="74"/>
      <c r="C89" s="74"/>
      <c r="D89" s="74"/>
      <c r="E89" s="74"/>
      <c r="F89" s="74"/>
      <c r="G89" s="74"/>
      <c r="H89" s="74"/>
      <c r="I89" s="75" t="s">
        <v>70</v>
      </c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6"/>
      <c r="AS89" s="77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9"/>
      <c r="BM89" s="77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9"/>
      <c r="CG89" s="77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</row>
    <row r="90" spans="1:102" s="10" customFormat="1" ht="15.75" customHeight="1">
      <c r="A90" s="74"/>
      <c r="B90" s="74"/>
      <c r="C90" s="74"/>
      <c r="D90" s="74"/>
      <c r="E90" s="74"/>
      <c r="F90" s="74"/>
      <c r="G90" s="74"/>
      <c r="H90" s="74"/>
      <c r="I90" s="75" t="s">
        <v>71</v>
      </c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6"/>
      <c r="AS90" s="77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9"/>
      <c r="BM90" s="77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9"/>
      <c r="CG90" s="77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</row>
    <row r="91" spans="1:102" s="10" customFormat="1" ht="63" customHeight="1">
      <c r="A91" s="74"/>
      <c r="B91" s="74"/>
      <c r="C91" s="74"/>
      <c r="D91" s="74"/>
      <c r="E91" s="74"/>
      <c r="F91" s="74"/>
      <c r="G91" s="74"/>
      <c r="H91" s="74"/>
      <c r="I91" s="75" t="s">
        <v>72</v>
      </c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6"/>
      <c r="AS91" s="77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9"/>
      <c r="BM91" s="77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9"/>
      <c r="CG91" s="77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</row>
    <row r="92" spans="1:102" s="10" customFormat="1" ht="50.25" customHeight="1">
      <c r="A92" s="68"/>
      <c r="B92" s="68"/>
      <c r="C92" s="68"/>
      <c r="D92" s="68"/>
      <c r="E92" s="68"/>
      <c r="F92" s="68"/>
      <c r="G92" s="68"/>
      <c r="H92" s="68"/>
      <c r="I92" s="80" t="s">
        <v>73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1"/>
      <c r="AS92" s="82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/>
      <c r="BM92" s="82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4"/>
      <c r="CG92" s="82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</row>
    <row r="93" spans="1:102" s="10" customFormat="1" ht="48.75" customHeight="1">
      <c r="A93" s="85" t="s">
        <v>74</v>
      </c>
      <c r="B93" s="85"/>
      <c r="C93" s="85"/>
      <c r="D93" s="85"/>
      <c r="E93" s="85"/>
      <c r="F93" s="85"/>
      <c r="G93" s="85"/>
      <c r="H93" s="85"/>
      <c r="I93" s="86" t="s">
        <v>75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7"/>
      <c r="AS93" s="88">
        <v>23264.95</v>
      </c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90"/>
      <c r="BM93" s="88">
        <f>BM83</f>
        <v>445</v>
      </c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90"/>
      <c r="CG93" s="88">
        <f>AS93/BM93</f>
        <v>52.28078651685394</v>
      </c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</row>
    <row r="94" spans="1:102" s="10" customFormat="1" ht="19.5" customHeight="1">
      <c r="A94" s="74"/>
      <c r="B94" s="74"/>
      <c r="C94" s="74"/>
      <c r="D94" s="74"/>
      <c r="E94" s="74"/>
      <c r="F94" s="74"/>
      <c r="G94" s="74"/>
      <c r="H94" s="74"/>
      <c r="I94" s="75" t="s">
        <v>11</v>
      </c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6"/>
      <c r="AS94" s="77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9"/>
      <c r="BM94" s="77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9"/>
      <c r="CG94" s="77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</row>
    <row r="95" spans="1:102" s="10" customFormat="1" ht="19.5" customHeight="1">
      <c r="A95" s="68"/>
      <c r="B95" s="68"/>
      <c r="C95" s="68"/>
      <c r="D95" s="68"/>
      <c r="E95" s="68"/>
      <c r="F95" s="68"/>
      <c r="G95" s="68"/>
      <c r="H95" s="68"/>
      <c r="I95" s="80" t="s">
        <v>64</v>
      </c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1"/>
      <c r="AS95" s="82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4"/>
      <c r="BM95" s="82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4"/>
      <c r="CG95" s="82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</row>
    <row r="96" spans="1:102" s="10" customFormat="1" ht="81.75" customHeight="1">
      <c r="A96" s="85" t="s">
        <v>76</v>
      </c>
      <c r="B96" s="85"/>
      <c r="C96" s="85"/>
      <c r="D96" s="85"/>
      <c r="E96" s="85"/>
      <c r="F96" s="85"/>
      <c r="G96" s="85"/>
      <c r="H96" s="85"/>
      <c r="I96" s="86" t="s">
        <v>77</v>
      </c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7"/>
      <c r="AS96" s="88">
        <v>7571.32</v>
      </c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90"/>
      <c r="BM96" s="88">
        <f>BM93</f>
        <v>445</v>
      </c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90"/>
      <c r="CG96" s="88">
        <f>AS96/BM96</f>
        <v>17.01420224719101</v>
      </c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</row>
    <row r="97" spans="1:102" s="10" customFormat="1" ht="19.5" customHeight="1">
      <c r="A97" s="74"/>
      <c r="B97" s="74"/>
      <c r="C97" s="74"/>
      <c r="D97" s="74"/>
      <c r="E97" s="74"/>
      <c r="F97" s="74"/>
      <c r="G97" s="74"/>
      <c r="H97" s="74"/>
      <c r="I97" s="75" t="s">
        <v>11</v>
      </c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6"/>
      <c r="AS97" s="77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9"/>
      <c r="BM97" s="77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9"/>
      <c r="CG97" s="77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</row>
    <row r="98" spans="1:102" s="10" customFormat="1" ht="19.5" customHeight="1">
      <c r="A98" s="68"/>
      <c r="B98" s="68"/>
      <c r="C98" s="68"/>
      <c r="D98" s="68"/>
      <c r="E98" s="68"/>
      <c r="F98" s="68"/>
      <c r="G98" s="68"/>
      <c r="H98" s="68"/>
      <c r="I98" s="80" t="s">
        <v>64</v>
      </c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1"/>
      <c r="AS98" s="82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4"/>
      <c r="BM98" s="82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4"/>
      <c r="CG98" s="82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</row>
    <row r="99" spans="1:102" s="10" customFormat="1" ht="110.25" customHeight="1">
      <c r="A99" s="85" t="s">
        <v>78</v>
      </c>
      <c r="B99" s="85"/>
      <c r="C99" s="85"/>
      <c r="D99" s="85"/>
      <c r="E99" s="85"/>
      <c r="F99" s="85"/>
      <c r="G99" s="85"/>
      <c r="H99" s="85"/>
      <c r="I99" s="86" t="s">
        <v>79</v>
      </c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7"/>
      <c r="AS99" s="88">
        <v>21039.47</v>
      </c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90"/>
      <c r="BM99" s="88">
        <f>BM96</f>
        <v>445</v>
      </c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90"/>
      <c r="CG99" s="88">
        <f>AS99/BM99</f>
        <v>47.27970786516854</v>
      </c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</row>
    <row r="100" spans="1:102" s="10" customFormat="1" ht="15.75" customHeight="1">
      <c r="A100" s="74"/>
      <c r="B100" s="74"/>
      <c r="C100" s="74"/>
      <c r="D100" s="74"/>
      <c r="E100" s="74"/>
      <c r="F100" s="74"/>
      <c r="G100" s="74"/>
      <c r="H100" s="74"/>
      <c r="I100" s="75" t="s">
        <v>11</v>
      </c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6"/>
      <c r="AS100" s="77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9"/>
      <c r="BM100" s="77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9"/>
      <c r="CG100" s="77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</row>
    <row r="101" spans="1:102" s="10" customFormat="1" ht="15.75" customHeight="1">
      <c r="A101" s="68"/>
      <c r="B101" s="68"/>
      <c r="C101" s="68"/>
      <c r="D101" s="68"/>
      <c r="E101" s="68"/>
      <c r="F101" s="68"/>
      <c r="G101" s="68"/>
      <c r="H101" s="68"/>
      <c r="I101" s="80" t="s">
        <v>64</v>
      </c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1"/>
      <c r="AS101" s="82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4"/>
      <c r="BM101" s="82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4"/>
      <c r="CG101" s="82"/>
      <c r="CH101" s="83"/>
      <c r="CI101" s="83"/>
      <c r="CJ101" s="83"/>
      <c r="CK101" s="83"/>
      <c r="CL101" s="83"/>
      <c r="CM101" s="83"/>
      <c r="CN101" s="83"/>
      <c r="CO101" s="83"/>
      <c r="CP101" s="83"/>
      <c r="CQ101" s="83"/>
      <c r="CR101" s="83"/>
      <c r="CS101" s="83"/>
      <c r="CT101" s="83"/>
      <c r="CU101" s="83"/>
      <c r="CV101" s="83"/>
      <c r="CW101" s="83"/>
      <c r="CX101" s="83"/>
    </row>
    <row r="103" ht="15">
      <c r="AR103" s="19"/>
    </row>
    <row r="104" ht="15">
      <c r="AR104" s="19"/>
    </row>
    <row r="105" ht="15">
      <c r="AR105" s="19"/>
    </row>
  </sheetData>
  <sheetProtection/>
  <mergeCells count="405">
    <mergeCell ref="A101:H101"/>
    <mergeCell ref="I101:AR101"/>
    <mergeCell ref="AS101:BL101"/>
    <mergeCell ref="BM101:CF101"/>
    <mergeCell ref="CG101:CX101"/>
    <mergeCell ref="CG13:CX13"/>
    <mergeCell ref="BM13:CF13"/>
    <mergeCell ref="AS13:BL13"/>
    <mergeCell ref="A13:AR13"/>
    <mergeCell ref="A36:CX36"/>
    <mergeCell ref="A99:H99"/>
    <mergeCell ref="I99:AR99"/>
    <mergeCell ref="AS99:BL99"/>
    <mergeCell ref="BM99:CF99"/>
    <mergeCell ref="CG99:CX99"/>
    <mergeCell ref="A100:H100"/>
    <mergeCell ref="I100:AR100"/>
    <mergeCell ref="AS100:BL100"/>
    <mergeCell ref="BM100:CF100"/>
    <mergeCell ref="CG100:CX100"/>
    <mergeCell ref="A97:H97"/>
    <mergeCell ref="I97:AR97"/>
    <mergeCell ref="AS97:BL97"/>
    <mergeCell ref="BM97:CF97"/>
    <mergeCell ref="CG97:CX97"/>
    <mergeCell ref="A98:H98"/>
    <mergeCell ref="I98:AR98"/>
    <mergeCell ref="AS98:BL98"/>
    <mergeCell ref="BM98:CF98"/>
    <mergeCell ref="CG98:CX98"/>
    <mergeCell ref="A95:H95"/>
    <mergeCell ref="I95:AR95"/>
    <mergeCell ref="AS95:BL95"/>
    <mergeCell ref="BM95:CF95"/>
    <mergeCell ref="CG95:CX95"/>
    <mergeCell ref="A96:H96"/>
    <mergeCell ref="I96:AR96"/>
    <mergeCell ref="AS96:BL96"/>
    <mergeCell ref="BM96:CF96"/>
    <mergeCell ref="CG96:CX96"/>
    <mergeCell ref="A93:H93"/>
    <mergeCell ref="I93:AR93"/>
    <mergeCell ref="AS93:BL93"/>
    <mergeCell ref="BM93:CF93"/>
    <mergeCell ref="CG93:CX93"/>
    <mergeCell ref="A94:H94"/>
    <mergeCell ref="I94:AR94"/>
    <mergeCell ref="AS94:BL94"/>
    <mergeCell ref="BM94:CF94"/>
    <mergeCell ref="CG94:CX94"/>
    <mergeCell ref="A91:H91"/>
    <mergeCell ref="I91:AR91"/>
    <mergeCell ref="AS91:BL91"/>
    <mergeCell ref="BM91:CF91"/>
    <mergeCell ref="CG91:CX91"/>
    <mergeCell ref="A92:H92"/>
    <mergeCell ref="I92:AR92"/>
    <mergeCell ref="AS92:BL92"/>
    <mergeCell ref="BM92:CF92"/>
    <mergeCell ref="CG92:CX92"/>
    <mergeCell ref="A89:H89"/>
    <mergeCell ref="I89:AR89"/>
    <mergeCell ref="AS89:BL89"/>
    <mergeCell ref="BM89:CF89"/>
    <mergeCell ref="CG89:CX89"/>
    <mergeCell ref="A90:H90"/>
    <mergeCell ref="I90:AR90"/>
    <mergeCell ref="AS90:BL90"/>
    <mergeCell ref="BM90:CF90"/>
    <mergeCell ref="CG90:CX90"/>
    <mergeCell ref="A87:H87"/>
    <mergeCell ref="I87:AR87"/>
    <mergeCell ref="AS87:BL87"/>
    <mergeCell ref="BM87:CF87"/>
    <mergeCell ref="CG87:CX87"/>
    <mergeCell ref="A88:H88"/>
    <mergeCell ref="I88:AR88"/>
    <mergeCell ref="AS88:BL88"/>
    <mergeCell ref="BM88:CF88"/>
    <mergeCell ref="CG88:CX88"/>
    <mergeCell ref="A85:H85"/>
    <mergeCell ref="I85:AR85"/>
    <mergeCell ref="AS85:BL85"/>
    <mergeCell ref="BM85:CF85"/>
    <mergeCell ref="CG85:CX85"/>
    <mergeCell ref="A86:H86"/>
    <mergeCell ref="I86:AR86"/>
    <mergeCell ref="AS86:BL86"/>
    <mergeCell ref="BM86:CF86"/>
    <mergeCell ref="CG86:CX86"/>
    <mergeCell ref="A83:H83"/>
    <mergeCell ref="I83:AR83"/>
    <mergeCell ref="AS83:BL83"/>
    <mergeCell ref="BM83:CF83"/>
    <mergeCell ref="CG83:CX83"/>
    <mergeCell ref="A84:H84"/>
    <mergeCell ref="I84:AR84"/>
    <mergeCell ref="AS84:BL84"/>
    <mergeCell ref="BM84:CF84"/>
    <mergeCell ref="CG84:CX84"/>
    <mergeCell ref="A79:H79"/>
    <mergeCell ref="I79:AR79"/>
    <mergeCell ref="AS79:BL79"/>
    <mergeCell ref="BM79:CF79"/>
    <mergeCell ref="CG79:CX79"/>
    <mergeCell ref="A82:AR82"/>
    <mergeCell ref="AS82:BL82"/>
    <mergeCell ref="BM82:CF82"/>
    <mergeCell ref="CG82:CX82"/>
    <mergeCell ref="A81:CX81"/>
    <mergeCell ref="A77:H77"/>
    <mergeCell ref="I77:AR77"/>
    <mergeCell ref="AS77:BL77"/>
    <mergeCell ref="BM77:CF77"/>
    <mergeCell ref="CG77:CX77"/>
    <mergeCell ref="A78:H78"/>
    <mergeCell ref="I78:AR78"/>
    <mergeCell ref="AS78:BL78"/>
    <mergeCell ref="BM78:CF78"/>
    <mergeCell ref="CG78:CX78"/>
    <mergeCell ref="A75:H75"/>
    <mergeCell ref="I75:AR75"/>
    <mergeCell ref="AS75:BL75"/>
    <mergeCell ref="BM75:CF75"/>
    <mergeCell ref="CG75:CX75"/>
    <mergeCell ref="A76:H76"/>
    <mergeCell ref="I76:AR76"/>
    <mergeCell ref="AS76:BL76"/>
    <mergeCell ref="BM76:CF76"/>
    <mergeCell ref="CG76:CX76"/>
    <mergeCell ref="A73:H73"/>
    <mergeCell ref="I73:AR73"/>
    <mergeCell ref="AS73:BL73"/>
    <mergeCell ref="BM73:CF73"/>
    <mergeCell ref="CG73:CX73"/>
    <mergeCell ref="A74:H74"/>
    <mergeCell ref="I74:AR74"/>
    <mergeCell ref="AS74:BL74"/>
    <mergeCell ref="BM74:CF74"/>
    <mergeCell ref="CG74:CX74"/>
    <mergeCell ref="A71:H71"/>
    <mergeCell ref="I71:AR71"/>
    <mergeCell ref="AS71:BL71"/>
    <mergeCell ref="BM71:CF71"/>
    <mergeCell ref="CG71:CX71"/>
    <mergeCell ref="A72:H72"/>
    <mergeCell ref="I72:AR72"/>
    <mergeCell ref="AS72:BL72"/>
    <mergeCell ref="BM72:CF72"/>
    <mergeCell ref="CG72:CX72"/>
    <mergeCell ref="A69:H69"/>
    <mergeCell ref="I69:AR69"/>
    <mergeCell ref="AS69:BL69"/>
    <mergeCell ref="BM69:CF69"/>
    <mergeCell ref="CG69:CX69"/>
    <mergeCell ref="A70:H70"/>
    <mergeCell ref="I70:AR70"/>
    <mergeCell ref="AS70:BL70"/>
    <mergeCell ref="BM70:CF70"/>
    <mergeCell ref="CG70:CX70"/>
    <mergeCell ref="A67:H67"/>
    <mergeCell ref="I67:AR67"/>
    <mergeCell ref="AS67:BL67"/>
    <mergeCell ref="BM67:CF67"/>
    <mergeCell ref="CG67:CX67"/>
    <mergeCell ref="A68:H68"/>
    <mergeCell ref="I68:AR68"/>
    <mergeCell ref="AS68:BL68"/>
    <mergeCell ref="BM68:CF68"/>
    <mergeCell ref="CG68:CX68"/>
    <mergeCell ref="A65:H65"/>
    <mergeCell ref="I65:AR65"/>
    <mergeCell ref="AS65:BL65"/>
    <mergeCell ref="BM65:CF65"/>
    <mergeCell ref="CG65:CX65"/>
    <mergeCell ref="A66:H66"/>
    <mergeCell ref="I66:AR66"/>
    <mergeCell ref="AS66:BL66"/>
    <mergeCell ref="BM66:CF66"/>
    <mergeCell ref="CG66:CX66"/>
    <mergeCell ref="A63:H63"/>
    <mergeCell ref="I63:AR63"/>
    <mergeCell ref="AS63:BL63"/>
    <mergeCell ref="BM63:CF63"/>
    <mergeCell ref="CG63:CX63"/>
    <mergeCell ref="A64:H64"/>
    <mergeCell ref="I64:AR64"/>
    <mergeCell ref="AS64:BL64"/>
    <mergeCell ref="BM64:CF64"/>
    <mergeCell ref="CG64:CX64"/>
    <mergeCell ref="A61:H61"/>
    <mergeCell ref="I61:AR61"/>
    <mergeCell ref="AS61:BL61"/>
    <mergeCell ref="BM61:CF61"/>
    <mergeCell ref="CG61:CX61"/>
    <mergeCell ref="A62:H62"/>
    <mergeCell ref="I62:AR62"/>
    <mergeCell ref="AS62:BL62"/>
    <mergeCell ref="BM62:CF62"/>
    <mergeCell ref="CG62:CX62"/>
    <mergeCell ref="A57:H57"/>
    <mergeCell ref="I57:AR57"/>
    <mergeCell ref="AS57:BL57"/>
    <mergeCell ref="BM57:CF57"/>
    <mergeCell ref="CG57:CX57"/>
    <mergeCell ref="A60:AR60"/>
    <mergeCell ref="AS60:BL60"/>
    <mergeCell ref="BM60:CF60"/>
    <mergeCell ref="CG60:CX60"/>
    <mergeCell ref="A59:CX59"/>
    <mergeCell ref="A55:H55"/>
    <mergeCell ref="I55:AR55"/>
    <mergeCell ref="AS55:BL55"/>
    <mergeCell ref="BM55:CF55"/>
    <mergeCell ref="CG55:CX55"/>
    <mergeCell ref="A56:H56"/>
    <mergeCell ref="I56:AR56"/>
    <mergeCell ref="AS56:BL56"/>
    <mergeCell ref="BM56:CF56"/>
    <mergeCell ref="CG56:CX56"/>
    <mergeCell ref="A53:H53"/>
    <mergeCell ref="I53:AR53"/>
    <mergeCell ref="AS53:BL53"/>
    <mergeCell ref="BM53:CF53"/>
    <mergeCell ref="CG53:CX53"/>
    <mergeCell ref="A54:H54"/>
    <mergeCell ref="I54:AR54"/>
    <mergeCell ref="AS54:BL54"/>
    <mergeCell ref="BM54:CF54"/>
    <mergeCell ref="CG54:CX54"/>
    <mergeCell ref="A51:H51"/>
    <mergeCell ref="I51:AR51"/>
    <mergeCell ref="AS51:BL51"/>
    <mergeCell ref="BM51:CF51"/>
    <mergeCell ref="CG51:CX51"/>
    <mergeCell ref="A52:H52"/>
    <mergeCell ref="I52:AR52"/>
    <mergeCell ref="AS52:BL52"/>
    <mergeCell ref="BM52:CF52"/>
    <mergeCell ref="CG52:CX52"/>
    <mergeCell ref="A49:H49"/>
    <mergeCell ref="I49:AR49"/>
    <mergeCell ref="AS49:BL49"/>
    <mergeCell ref="BM49:CF49"/>
    <mergeCell ref="CG49:CX49"/>
    <mergeCell ref="A50:H50"/>
    <mergeCell ref="I50:AR50"/>
    <mergeCell ref="AS50:BL50"/>
    <mergeCell ref="BM50:CF50"/>
    <mergeCell ref="CG50:CX50"/>
    <mergeCell ref="A47:H47"/>
    <mergeCell ref="I47:AR47"/>
    <mergeCell ref="AS47:BL47"/>
    <mergeCell ref="BM47:CF47"/>
    <mergeCell ref="CG47:CX47"/>
    <mergeCell ref="A48:H48"/>
    <mergeCell ref="I48:AR48"/>
    <mergeCell ref="AS48:BL48"/>
    <mergeCell ref="BM48:CF48"/>
    <mergeCell ref="CG48:CX48"/>
    <mergeCell ref="A45:H45"/>
    <mergeCell ref="I45:AR45"/>
    <mergeCell ref="AS45:BL45"/>
    <mergeCell ref="BM45:CF45"/>
    <mergeCell ref="CG45:CX45"/>
    <mergeCell ref="A46:H46"/>
    <mergeCell ref="I46:AR46"/>
    <mergeCell ref="AS46:BL46"/>
    <mergeCell ref="BM46:CF46"/>
    <mergeCell ref="CG46:CX46"/>
    <mergeCell ref="A43:H43"/>
    <mergeCell ref="I43:AR43"/>
    <mergeCell ref="AS43:BL43"/>
    <mergeCell ref="BM43:CF43"/>
    <mergeCell ref="CG43:CX43"/>
    <mergeCell ref="A44:H44"/>
    <mergeCell ref="I44:AR44"/>
    <mergeCell ref="AS44:BL44"/>
    <mergeCell ref="BM44:CF44"/>
    <mergeCell ref="CG44:CX44"/>
    <mergeCell ref="A41:H41"/>
    <mergeCell ref="I41:AR41"/>
    <mergeCell ref="AS41:BL41"/>
    <mergeCell ref="BM41:CF41"/>
    <mergeCell ref="CG41:CX41"/>
    <mergeCell ref="A42:H42"/>
    <mergeCell ref="I42:AR42"/>
    <mergeCell ref="AS42:BL42"/>
    <mergeCell ref="BM42:CF42"/>
    <mergeCell ref="CG42:CX42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S38:BL38"/>
    <mergeCell ref="BM38:CF38"/>
    <mergeCell ref="CG38:CX38"/>
    <mergeCell ref="A38:AR38"/>
    <mergeCell ref="A12:CX12"/>
    <mergeCell ref="A37:CX37"/>
    <mergeCell ref="A15:H15"/>
    <mergeCell ref="I15:AR15"/>
    <mergeCell ref="AS15:BL15"/>
    <mergeCell ref="BM15:CF15"/>
    <mergeCell ref="BN2:CX2"/>
    <mergeCell ref="A9:CX9"/>
    <mergeCell ref="A10:CX10"/>
    <mergeCell ref="A14:H14"/>
    <mergeCell ref="I14:AR14"/>
    <mergeCell ref="AS14:BL14"/>
    <mergeCell ref="BM14:CF14"/>
    <mergeCell ref="CG14:CX14"/>
    <mergeCell ref="CG18:CX18"/>
    <mergeCell ref="CG15:CX15"/>
    <mergeCell ref="A16:H16"/>
    <mergeCell ref="I16:AR16"/>
    <mergeCell ref="AS16:BL16"/>
    <mergeCell ref="BM16:CF16"/>
    <mergeCell ref="CG16:CX16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32:CX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A34:CX34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2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H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DH48" sqref="DH48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11" width="0.875" style="2" customWidth="1"/>
    <col min="112" max="112" width="19.625" style="2" customWidth="1"/>
    <col min="113" max="16384" width="0.875" style="2" customWidth="1"/>
  </cols>
  <sheetData>
    <row r="1" s="1" customFormat="1" ht="12.75">
      <c r="BO1" s="1" t="s">
        <v>81</v>
      </c>
    </row>
    <row r="2" spans="67:102" s="1" customFormat="1" ht="40.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6" t="s">
        <v>82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39.75" customHeight="1">
      <c r="A10" s="67" t="s">
        <v>83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="16" customFormat="1" ht="15.75" hidden="1"/>
    <row r="12" spans="81:102" s="3" customFormat="1" ht="16.5">
      <c r="CC12" s="18"/>
      <c r="CX12" s="4" t="s">
        <v>84</v>
      </c>
    </row>
    <row r="13" s="16" customFormat="1" ht="6" customHeight="1" hidden="1"/>
    <row r="14" spans="1:102" s="9" customFormat="1" ht="64.5" customHeight="1">
      <c r="A14" s="95" t="s">
        <v>85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 t="s">
        <v>86</v>
      </c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65" t="s">
        <v>87</v>
      </c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</row>
    <row r="15" spans="1:102" s="10" customFormat="1" ht="36" customHeight="1">
      <c r="A15" s="85" t="s">
        <v>62</v>
      </c>
      <c r="B15" s="85"/>
      <c r="C15" s="85"/>
      <c r="D15" s="85"/>
      <c r="E15" s="85"/>
      <c r="F15" s="85"/>
      <c r="G15" s="85"/>
      <c r="H15" s="85"/>
      <c r="I15" s="87" t="s">
        <v>88</v>
      </c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2">
        <f>'[1]расходы'!$R$41/1000+BJ39-BJ38</f>
        <v>1019.7078160743667</v>
      </c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4">
        <f>CD19+CD20+CD21+CD32</f>
        <v>658.2064700000001</v>
      </c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88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115" t="s">
        <v>89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77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76" t="s">
        <v>90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77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76" t="s">
        <v>91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77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76" t="s">
        <v>92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8">
        <f>'[3]расходы'!$G$40/'[3]расходы'!$R$41*BJ15</f>
        <v>562.3023675210476</v>
      </c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6">
        <v>399.058</v>
      </c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77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76" t="s">
        <v>93</v>
      </c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8">
        <f>'[3]расходы'!$J$40/'[3]расходы'!$R$41*BJ15</f>
        <v>169.81531499135636</v>
      </c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6">
        <v>120.51552</v>
      </c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77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76" t="s">
        <v>94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8">
        <f>BJ23+BJ25</f>
        <v>285.62207527563896</v>
      </c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6">
        <f>CD23+CD25</f>
        <v>137.23595</v>
      </c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77"/>
    </row>
    <row r="22" spans="1:102" s="10" customFormat="1" ht="21.75" customHeight="1">
      <c r="A22" s="74"/>
      <c r="B22" s="74"/>
      <c r="C22" s="74"/>
      <c r="D22" s="74"/>
      <c r="E22" s="74"/>
      <c r="F22" s="74"/>
      <c r="G22" s="74"/>
      <c r="H22" s="74"/>
      <c r="I22" s="76" t="s">
        <v>95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77"/>
    </row>
    <row r="23" spans="1:102" s="10" customFormat="1" ht="36.75" customHeight="1">
      <c r="A23" s="74"/>
      <c r="B23" s="74"/>
      <c r="C23" s="74"/>
      <c r="D23" s="74"/>
      <c r="E23" s="74"/>
      <c r="F23" s="74"/>
      <c r="G23" s="74"/>
      <c r="H23" s="74"/>
      <c r="I23" s="103" t="s">
        <v>96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8">
        <f>'[3]расходы'!$N$40/'[3]расходы'!$R$41*BJ15</f>
        <v>253.23495369335154</v>
      </c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6">
        <v>115.8412</v>
      </c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77"/>
    </row>
    <row r="24" spans="1:102" s="10" customFormat="1" ht="54" customHeight="1">
      <c r="A24" s="74"/>
      <c r="B24" s="74"/>
      <c r="C24" s="74"/>
      <c r="D24" s="74"/>
      <c r="E24" s="74"/>
      <c r="F24" s="74"/>
      <c r="G24" s="74"/>
      <c r="H24" s="74"/>
      <c r="I24" s="103" t="s">
        <v>97</v>
      </c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77"/>
    </row>
    <row r="25" spans="1:102" s="10" customFormat="1" ht="36.75" customHeight="1">
      <c r="A25" s="74"/>
      <c r="B25" s="74"/>
      <c r="C25" s="74"/>
      <c r="D25" s="74"/>
      <c r="E25" s="74"/>
      <c r="F25" s="74"/>
      <c r="G25" s="74"/>
      <c r="H25" s="74"/>
      <c r="I25" s="103" t="s">
        <v>98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6">
        <f>('[3]расходы'!$L$40+'[3]расходы'!$M$40)/'[3]расходы'!$R$41*BJ15</f>
        <v>32.38712158228739</v>
      </c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>
        <f>5.31271+16.08204</f>
        <v>21.39475</v>
      </c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77"/>
    </row>
    <row r="26" spans="1:102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103" t="s">
        <v>89</v>
      </c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77"/>
    </row>
    <row r="27" spans="1:102" s="10" customFormat="1" ht="21.75" customHeight="1">
      <c r="A27" s="74"/>
      <c r="B27" s="74"/>
      <c r="C27" s="74"/>
      <c r="D27" s="74"/>
      <c r="E27" s="74"/>
      <c r="F27" s="74"/>
      <c r="G27" s="74"/>
      <c r="H27" s="74"/>
      <c r="I27" s="109" t="s">
        <v>99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77"/>
    </row>
    <row r="28" spans="1:102" s="10" customFormat="1" ht="36" customHeight="1">
      <c r="A28" s="74"/>
      <c r="B28" s="74"/>
      <c r="C28" s="74"/>
      <c r="D28" s="74"/>
      <c r="E28" s="74"/>
      <c r="F28" s="74"/>
      <c r="G28" s="74"/>
      <c r="H28" s="74"/>
      <c r="I28" s="109" t="s">
        <v>100</v>
      </c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77"/>
    </row>
    <row r="29" spans="1:102" s="10" customFormat="1" ht="54" customHeight="1">
      <c r="A29" s="74"/>
      <c r="B29" s="74"/>
      <c r="C29" s="74"/>
      <c r="D29" s="74"/>
      <c r="E29" s="74"/>
      <c r="F29" s="74"/>
      <c r="G29" s="74"/>
      <c r="H29" s="74"/>
      <c r="I29" s="109" t="s">
        <v>101</v>
      </c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77"/>
    </row>
    <row r="30" spans="1:102" s="10" customFormat="1" ht="22.5" customHeight="1">
      <c r="A30" s="74"/>
      <c r="B30" s="74"/>
      <c r="C30" s="74"/>
      <c r="D30" s="74"/>
      <c r="E30" s="74"/>
      <c r="F30" s="74"/>
      <c r="G30" s="74"/>
      <c r="H30" s="74"/>
      <c r="I30" s="109" t="s">
        <v>102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77"/>
    </row>
    <row r="31" spans="1:102" s="10" customFormat="1" ht="36.75" customHeight="1">
      <c r="A31" s="74"/>
      <c r="B31" s="74"/>
      <c r="C31" s="74"/>
      <c r="D31" s="74"/>
      <c r="E31" s="74"/>
      <c r="F31" s="74"/>
      <c r="G31" s="74"/>
      <c r="H31" s="74"/>
      <c r="I31" s="109" t="s">
        <v>103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77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76" t="s">
        <v>104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8">
        <f>BJ34</f>
        <v>1.9680582863236669</v>
      </c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6">
        <f>CD34</f>
        <v>1.397</v>
      </c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77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76" t="s">
        <v>89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77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103" t="s">
        <v>105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8">
        <f>'[3]расходы'!$K$40/'[3]расходы'!$R$41*BJ15</f>
        <v>1.9680582863236669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6">
        <v>1.397</v>
      </c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77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103" t="s">
        <v>106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77"/>
    </row>
    <row r="36" spans="1:102" s="10" customFormat="1" ht="21.75" customHeight="1">
      <c r="A36" s="74"/>
      <c r="B36" s="74"/>
      <c r="C36" s="74"/>
      <c r="D36" s="74"/>
      <c r="E36" s="74"/>
      <c r="F36" s="74"/>
      <c r="G36" s="74"/>
      <c r="H36" s="74"/>
      <c r="I36" s="103" t="s">
        <v>107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77"/>
    </row>
    <row r="37" spans="1:112" s="10" customFormat="1" ht="37.5" customHeight="1">
      <c r="A37" s="68"/>
      <c r="B37" s="68"/>
      <c r="C37" s="68"/>
      <c r="D37" s="68"/>
      <c r="E37" s="68"/>
      <c r="F37" s="68"/>
      <c r="G37" s="68"/>
      <c r="H37" s="68"/>
      <c r="I37" s="100" t="s">
        <v>108</v>
      </c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82"/>
      <c r="DH37" s="17"/>
    </row>
    <row r="38" spans="1:112" s="10" customFormat="1" ht="101.25" customHeight="1">
      <c r="A38" s="58" t="s">
        <v>65</v>
      </c>
      <c r="B38" s="58"/>
      <c r="C38" s="58"/>
      <c r="D38" s="58"/>
      <c r="E38" s="58"/>
      <c r="F38" s="58"/>
      <c r="G38" s="58"/>
      <c r="H38" s="58"/>
      <c r="I38" s="60" t="s">
        <v>109</v>
      </c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102">
        <v>3884.875</v>
      </c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61">
        <f>'[2]вып.доход до 15кВт нов.мет.'!$Q$10</f>
        <v>11093.844562136497</v>
      </c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91"/>
      <c r="DH38" s="17"/>
    </row>
    <row r="39" spans="1:112" s="10" customFormat="1" ht="24" customHeight="1">
      <c r="A39" s="58" t="s">
        <v>67</v>
      </c>
      <c r="B39" s="58"/>
      <c r="C39" s="58"/>
      <c r="D39" s="58"/>
      <c r="E39" s="58"/>
      <c r="F39" s="58"/>
      <c r="G39" s="58"/>
      <c r="H39" s="58"/>
      <c r="I39" s="60" t="s">
        <v>110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61">
        <v>4667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>
        <f>'[2]вып.доход до 15кВт нов.мет.'!$Q$21</f>
        <v>11622.64061928101</v>
      </c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91"/>
      <c r="DH39" s="17"/>
    </row>
    <row r="40" spans="1:112" s="10" customFormat="1" ht="39.75" customHeight="1">
      <c r="A40" s="68"/>
      <c r="B40" s="68"/>
      <c r="C40" s="68"/>
      <c r="D40" s="68"/>
      <c r="E40" s="68"/>
      <c r="F40" s="68"/>
      <c r="G40" s="68"/>
      <c r="H40" s="68"/>
      <c r="I40" s="70" t="s">
        <v>111</v>
      </c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55">
        <f>BJ39+BJ15</f>
        <v>5686.707816074367</v>
      </c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>
        <f>CD39+CD15</f>
        <v>12280.847089281011</v>
      </c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82"/>
      <c r="DH40" s="1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AN14" sqref="AN14:BS1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112</v>
      </c>
    </row>
    <row r="2" spans="67:102" s="1" customFormat="1" ht="41.2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6" t="s">
        <v>113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41.25" customHeight="1">
      <c r="A10" s="67" t="s">
        <v>114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="3" customFormat="1" ht="16.5" hidden="1"/>
    <row r="12" spans="1:102" s="9" customFormat="1" ht="84" customHeight="1">
      <c r="A12" s="95" t="s">
        <v>115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5" t="s">
        <v>116</v>
      </c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65" t="s">
        <v>117</v>
      </c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s="10" customFormat="1" ht="51.75" customHeight="1">
      <c r="A13" s="68" t="s">
        <v>62</v>
      </c>
      <c r="B13" s="68"/>
      <c r="C13" s="68"/>
      <c r="D13" s="68"/>
      <c r="E13" s="68"/>
      <c r="F13" s="68"/>
      <c r="G13" s="68"/>
      <c r="H13" s="69" t="s">
        <v>118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70"/>
      <c r="AN13" s="55">
        <v>0</v>
      </c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>
        <v>0</v>
      </c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82"/>
    </row>
    <row r="14" spans="1:102" s="10" customFormat="1" ht="129" customHeight="1">
      <c r="A14" s="58" t="s">
        <v>65</v>
      </c>
      <c r="B14" s="58"/>
      <c r="C14" s="58"/>
      <c r="D14" s="58"/>
      <c r="E14" s="58"/>
      <c r="F14" s="58"/>
      <c r="G14" s="58"/>
      <c r="H14" s="59" t="s">
        <v>119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60"/>
      <c r="AN14" s="117">
        <v>859.83556</v>
      </c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61">
        <f>400*0.89</f>
        <v>356</v>
      </c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91"/>
    </row>
    <row r="15" spans="1:102" s="10" customFormat="1" ht="65.25" customHeight="1">
      <c r="A15" s="58" t="s">
        <v>67</v>
      </c>
      <c r="B15" s="58"/>
      <c r="C15" s="58"/>
      <c r="D15" s="58"/>
      <c r="E15" s="58"/>
      <c r="F15" s="58"/>
      <c r="G15" s="58"/>
      <c r="H15" s="59" t="s">
        <v>120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1">
        <v>0</v>
      </c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>
        <v>0</v>
      </c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91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AH14" sqref="AH14:BD20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121</v>
      </c>
    </row>
    <row r="2" spans="67:102" s="1" customFormat="1" ht="41.2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6" t="s">
        <v>113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</row>
    <row r="10" spans="1:102" s="6" customFormat="1" ht="59.25" customHeight="1">
      <c r="A10" s="67" t="s">
        <v>122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s="3" customFormat="1" ht="16.5" hidden="1"/>
    <row r="12" spans="1:102" s="9" customFormat="1" ht="176.25" customHeight="1">
      <c r="A12" s="95" t="s">
        <v>115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5" t="s">
        <v>123</v>
      </c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65" t="s">
        <v>124</v>
      </c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65" t="s">
        <v>125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s="10" customFormat="1" ht="55.5" customHeight="1">
      <c r="A13" s="74" t="s">
        <v>62</v>
      </c>
      <c r="B13" s="74"/>
      <c r="C13" s="74"/>
      <c r="D13" s="74"/>
      <c r="E13" s="74"/>
      <c r="F13" s="74"/>
      <c r="G13" s="74"/>
      <c r="H13" s="124" t="s">
        <v>126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1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25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119" t="s">
        <v>127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20"/>
      <c r="AH14" s="121">
        <v>472.305</v>
      </c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05">
        <f>174.8/1000</f>
        <v>0.1748</v>
      </c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>
        <v>55</v>
      </c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25"/>
    </row>
    <row r="15" spans="1:102" s="10" customFormat="1" ht="23.25" customHeight="1">
      <c r="A15" s="74"/>
      <c r="B15" s="74"/>
      <c r="C15" s="74"/>
      <c r="D15" s="74"/>
      <c r="E15" s="74"/>
      <c r="F15" s="74"/>
      <c r="G15" s="74"/>
      <c r="H15" s="119" t="s">
        <v>128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20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28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25"/>
    </row>
    <row r="16" spans="1:102" s="10" customFormat="1" ht="23.25" customHeight="1">
      <c r="A16" s="68"/>
      <c r="B16" s="68"/>
      <c r="C16" s="68"/>
      <c r="D16" s="68"/>
      <c r="E16" s="68"/>
      <c r="F16" s="68"/>
      <c r="G16" s="68"/>
      <c r="H16" s="122" t="s">
        <v>129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3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7"/>
    </row>
    <row r="17" spans="1:102" s="10" customFormat="1" ht="55.5" customHeight="1">
      <c r="A17" s="74" t="s">
        <v>65</v>
      </c>
      <c r="B17" s="74"/>
      <c r="C17" s="74"/>
      <c r="D17" s="74"/>
      <c r="E17" s="74"/>
      <c r="F17" s="74"/>
      <c r="G17" s="74"/>
      <c r="H17" s="124" t="s">
        <v>130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15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25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119" t="s">
        <v>127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20"/>
      <c r="AH18" s="121">
        <v>2022.15095</v>
      </c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05">
        <v>1.2789</v>
      </c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26">
        <v>286</v>
      </c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</row>
    <row r="19" spans="1:102" s="10" customFormat="1" ht="23.25" customHeight="1">
      <c r="A19" s="74"/>
      <c r="B19" s="74"/>
      <c r="C19" s="74"/>
      <c r="D19" s="74"/>
      <c r="E19" s="74"/>
      <c r="F19" s="74"/>
      <c r="G19" s="74"/>
      <c r="H19" s="119" t="s">
        <v>128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20"/>
      <c r="AH19" s="121">
        <v>530.58355</v>
      </c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05">
        <f>141.2/1000</f>
        <v>0.1412</v>
      </c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26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</row>
    <row r="20" spans="1:102" s="10" customFormat="1" ht="23.25" customHeight="1">
      <c r="A20" s="68"/>
      <c r="B20" s="68"/>
      <c r="C20" s="68"/>
      <c r="D20" s="68"/>
      <c r="E20" s="68"/>
      <c r="F20" s="68"/>
      <c r="G20" s="68"/>
      <c r="H20" s="122" t="s">
        <v>129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118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7"/>
    </row>
  </sheetData>
  <sheetProtection/>
  <mergeCells count="46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9"/>
    <mergeCell ref="CB20:CX20"/>
    <mergeCell ref="A19:G19"/>
    <mergeCell ref="H19:AG19"/>
    <mergeCell ref="AH19:BD19"/>
    <mergeCell ref="BE19:CA19"/>
    <mergeCell ref="A20:G20"/>
    <mergeCell ref="H20:AG20"/>
    <mergeCell ref="AH20:BD20"/>
    <mergeCell ref="BE20:CA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X32"/>
  <sheetViews>
    <sheetView zoomScaleSheetLayoutView="110" zoomScalePageLayoutView="0" workbookViewId="0" topLeftCell="A1">
      <pane xSplit="21" ySplit="13" topLeftCell="V14" activePane="bottomRight" state="frozen"/>
      <selection pane="topLeft" activeCell="BE17" sqref="BE17:CX17"/>
      <selection pane="topRight" activeCell="BE17" sqref="BE17:CX17"/>
      <selection pane="bottomLeft" activeCell="BE17" sqref="BE17:CX17"/>
      <selection pane="bottomRight" activeCell="CP17" sqref="CP17:CX17"/>
    </sheetView>
  </sheetViews>
  <sheetFormatPr defaultColWidth="0.875" defaultRowHeight="12.75"/>
  <cols>
    <col min="1" max="20" width="0.875" style="25" customWidth="1"/>
    <col min="21" max="21" width="21.875" style="25" customWidth="1"/>
    <col min="22" max="16384" width="0.875" style="25" customWidth="1"/>
  </cols>
  <sheetData>
    <row r="1" s="20" customFormat="1" ht="12.75">
      <c r="BN1" s="20" t="s">
        <v>131</v>
      </c>
    </row>
    <row r="2" spans="66:102" s="20" customFormat="1" ht="55.5" customHeight="1">
      <c r="BN2" s="155" t="s">
        <v>1</v>
      </c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</row>
    <row r="3" s="20" customFormat="1" ht="5.25" customHeight="1"/>
    <row r="4" s="21" customFormat="1" ht="12">
      <c r="BN4" s="21" t="s">
        <v>21</v>
      </c>
    </row>
    <row r="5" s="21" customFormat="1" ht="12">
      <c r="BN5" s="21" t="s">
        <v>22</v>
      </c>
    </row>
    <row r="6" s="20" customFormat="1" ht="12.75" hidden="1"/>
    <row r="7" s="22" customFormat="1" ht="16.5" hidden="1">
      <c r="CX7" s="23" t="s">
        <v>2</v>
      </c>
    </row>
    <row r="8" s="22" customFormat="1" ht="26.25" customHeight="1" hidden="1"/>
    <row r="9" spans="1:102" s="24" customFormat="1" ht="18.75">
      <c r="A9" s="156" t="s">
        <v>132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</row>
    <row r="10" spans="1:102" s="24" customFormat="1" ht="39.75" customHeight="1">
      <c r="A10" s="157" t="s">
        <v>133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</row>
    <row r="11" ht="18.75" customHeight="1" hidden="1"/>
    <row r="12" spans="1:102" s="26" customFormat="1" ht="27.75" customHeight="1">
      <c r="A12" s="158" t="s">
        <v>134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162" t="s">
        <v>135</v>
      </c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4"/>
      <c r="AW12" s="162" t="s">
        <v>136</v>
      </c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62" t="s">
        <v>137</v>
      </c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4"/>
    </row>
    <row r="13" spans="1:102" s="26" customFormat="1" ht="3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1"/>
      <c r="V13" s="154" t="s">
        <v>127</v>
      </c>
      <c r="W13" s="154"/>
      <c r="X13" s="154"/>
      <c r="Y13" s="154"/>
      <c r="Z13" s="154"/>
      <c r="AA13" s="154"/>
      <c r="AB13" s="154"/>
      <c r="AC13" s="154"/>
      <c r="AD13" s="154"/>
      <c r="AE13" s="154" t="s">
        <v>128</v>
      </c>
      <c r="AF13" s="154"/>
      <c r="AG13" s="154"/>
      <c r="AH13" s="154"/>
      <c r="AI13" s="154"/>
      <c r="AJ13" s="154"/>
      <c r="AK13" s="154"/>
      <c r="AL13" s="154"/>
      <c r="AM13" s="154"/>
      <c r="AN13" s="154" t="s">
        <v>138</v>
      </c>
      <c r="AO13" s="154"/>
      <c r="AP13" s="154"/>
      <c r="AQ13" s="154"/>
      <c r="AR13" s="154"/>
      <c r="AS13" s="154"/>
      <c r="AT13" s="154"/>
      <c r="AU13" s="154"/>
      <c r="AV13" s="154"/>
      <c r="AW13" s="154" t="s">
        <v>127</v>
      </c>
      <c r="AX13" s="154"/>
      <c r="AY13" s="154"/>
      <c r="AZ13" s="154"/>
      <c r="BA13" s="154"/>
      <c r="BB13" s="154"/>
      <c r="BC13" s="154"/>
      <c r="BD13" s="154"/>
      <c r="BE13" s="154"/>
      <c r="BF13" s="154" t="s">
        <v>128</v>
      </c>
      <c r="BG13" s="154"/>
      <c r="BH13" s="154"/>
      <c r="BI13" s="154"/>
      <c r="BJ13" s="154"/>
      <c r="BK13" s="154"/>
      <c r="BL13" s="154"/>
      <c r="BM13" s="154"/>
      <c r="BN13" s="154"/>
      <c r="BO13" s="154" t="s">
        <v>138</v>
      </c>
      <c r="BP13" s="154"/>
      <c r="BQ13" s="154"/>
      <c r="BR13" s="154"/>
      <c r="BS13" s="154"/>
      <c r="BT13" s="154"/>
      <c r="BU13" s="154"/>
      <c r="BV13" s="154"/>
      <c r="BW13" s="154"/>
      <c r="BX13" s="154" t="s">
        <v>127</v>
      </c>
      <c r="BY13" s="154"/>
      <c r="BZ13" s="154"/>
      <c r="CA13" s="154"/>
      <c r="CB13" s="154"/>
      <c r="CC13" s="154"/>
      <c r="CD13" s="154"/>
      <c r="CE13" s="154"/>
      <c r="CF13" s="154"/>
      <c r="CG13" s="154" t="s">
        <v>128</v>
      </c>
      <c r="CH13" s="154"/>
      <c r="CI13" s="154"/>
      <c r="CJ13" s="154"/>
      <c r="CK13" s="154"/>
      <c r="CL13" s="154"/>
      <c r="CM13" s="154"/>
      <c r="CN13" s="154"/>
      <c r="CO13" s="154"/>
      <c r="CP13" s="154" t="s">
        <v>138</v>
      </c>
      <c r="CQ13" s="154"/>
      <c r="CR13" s="154"/>
      <c r="CS13" s="154"/>
      <c r="CT13" s="154"/>
      <c r="CU13" s="154"/>
      <c r="CV13" s="154"/>
      <c r="CW13" s="154"/>
      <c r="CX13" s="154"/>
    </row>
    <row r="14" spans="1:102" s="27" customFormat="1" ht="12.75">
      <c r="A14" s="147" t="s">
        <v>62</v>
      </c>
      <c r="B14" s="142"/>
      <c r="C14" s="142"/>
      <c r="D14" s="142"/>
      <c r="E14" s="142"/>
      <c r="F14" s="148"/>
      <c r="G14" s="149" t="s">
        <v>139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42">
        <v>2</v>
      </c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>
        <v>30</v>
      </c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53">
        <f>550/1000/1.18*2</f>
        <v>0.9322033898305085</v>
      </c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42"/>
      <c r="CQ14" s="142"/>
      <c r="CR14" s="142"/>
      <c r="CS14" s="142"/>
      <c r="CT14" s="142"/>
      <c r="CU14" s="142"/>
      <c r="CV14" s="142"/>
      <c r="CW14" s="142"/>
      <c r="CX14" s="142"/>
    </row>
    <row r="15" spans="1:102" s="27" customFormat="1" ht="12.75">
      <c r="A15" s="143"/>
      <c r="B15" s="141"/>
      <c r="C15" s="141"/>
      <c r="D15" s="141"/>
      <c r="E15" s="141"/>
      <c r="F15" s="144"/>
      <c r="G15" s="145" t="s">
        <v>140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41"/>
      <c r="CQ15" s="141"/>
      <c r="CR15" s="141"/>
      <c r="CS15" s="141"/>
      <c r="CT15" s="141"/>
      <c r="CU15" s="141"/>
      <c r="CV15" s="141"/>
      <c r="CW15" s="141"/>
      <c r="CX15" s="141"/>
    </row>
    <row r="16" spans="1:102" s="27" customFormat="1" ht="12.75">
      <c r="A16" s="137"/>
      <c r="B16" s="132"/>
      <c r="C16" s="132"/>
      <c r="D16" s="132"/>
      <c r="E16" s="132"/>
      <c r="F16" s="138"/>
      <c r="G16" s="139" t="s">
        <v>141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32">
        <v>2</v>
      </c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>
        <v>30</v>
      </c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51">
        <f>550/1000/1.18*2</f>
        <v>0.9322033898305085</v>
      </c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32"/>
      <c r="CQ16" s="132"/>
      <c r="CR16" s="132"/>
      <c r="CS16" s="132"/>
      <c r="CT16" s="132"/>
      <c r="CU16" s="132"/>
      <c r="CV16" s="132"/>
      <c r="CW16" s="132"/>
      <c r="CX16" s="132"/>
    </row>
    <row r="17" spans="1:102" s="27" customFormat="1" ht="27.75" customHeight="1">
      <c r="A17" s="147" t="s">
        <v>65</v>
      </c>
      <c r="B17" s="142"/>
      <c r="C17" s="142"/>
      <c r="D17" s="142"/>
      <c r="E17" s="142"/>
      <c r="F17" s="148"/>
      <c r="G17" s="149" t="s">
        <v>142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42">
        <v>2</v>
      </c>
      <c r="W17" s="142"/>
      <c r="X17" s="142"/>
      <c r="Y17" s="142"/>
      <c r="Z17" s="142"/>
      <c r="AA17" s="142"/>
      <c r="AB17" s="142"/>
      <c r="AC17" s="142"/>
      <c r="AD17" s="142"/>
      <c r="AE17" s="142">
        <v>1</v>
      </c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>
        <v>35</v>
      </c>
      <c r="AX17" s="142"/>
      <c r="AY17" s="142"/>
      <c r="AZ17" s="142"/>
      <c r="BA17" s="142"/>
      <c r="BB17" s="142"/>
      <c r="BC17" s="142"/>
      <c r="BD17" s="142"/>
      <c r="BE17" s="142"/>
      <c r="BF17" s="142">
        <v>64.4</v>
      </c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53">
        <f>17181.39/1000/1.18+BX19</f>
        <v>33.974500000000006</v>
      </c>
      <c r="BY17" s="153"/>
      <c r="BZ17" s="153"/>
      <c r="CA17" s="153"/>
      <c r="CB17" s="153"/>
      <c r="CC17" s="153"/>
      <c r="CD17" s="153"/>
      <c r="CE17" s="153"/>
      <c r="CF17" s="153"/>
      <c r="CG17" s="153">
        <f>73765.43/1000/1.18</f>
        <v>62.51307627118644</v>
      </c>
      <c r="CH17" s="153"/>
      <c r="CI17" s="153"/>
      <c r="CJ17" s="153"/>
      <c r="CK17" s="153"/>
      <c r="CL17" s="153"/>
      <c r="CM17" s="153"/>
      <c r="CN17" s="153"/>
      <c r="CO17" s="153"/>
      <c r="CP17" s="142"/>
      <c r="CQ17" s="142"/>
      <c r="CR17" s="142"/>
      <c r="CS17" s="142"/>
      <c r="CT17" s="142"/>
      <c r="CU17" s="142"/>
      <c r="CV17" s="142"/>
      <c r="CW17" s="142"/>
      <c r="CX17" s="142"/>
    </row>
    <row r="18" spans="1:102" s="27" customFormat="1" ht="12.75">
      <c r="A18" s="143"/>
      <c r="B18" s="141"/>
      <c r="C18" s="141"/>
      <c r="D18" s="141"/>
      <c r="E18" s="141"/>
      <c r="F18" s="144"/>
      <c r="G18" s="145" t="s">
        <v>140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41"/>
      <c r="CQ18" s="141"/>
      <c r="CR18" s="141"/>
      <c r="CS18" s="141"/>
      <c r="CT18" s="141"/>
      <c r="CU18" s="141"/>
      <c r="CV18" s="141"/>
      <c r="CW18" s="141"/>
      <c r="CX18" s="141"/>
    </row>
    <row r="19" spans="1:102" s="27" customFormat="1" ht="12.75">
      <c r="A19" s="137"/>
      <c r="B19" s="132"/>
      <c r="C19" s="132"/>
      <c r="D19" s="132"/>
      <c r="E19" s="132"/>
      <c r="F19" s="138"/>
      <c r="G19" s="139" t="s">
        <v>143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32">
        <v>1</v>
      </c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>
        <v>20</v>
      </c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51">
        <f>22908.52/1000/1.18</f>
        <v>19.414</v>
      </c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32"/>
      <c r="CQ19" s="132"/>
      <c r="CR19" s="132"/>
      <c r="CS19" s="132"/>
      <c r="CT19" s="132"/>
      <c r="CU19" s="132"/>
      <c r="CV19" s="132"/>
      <c r="CW19" s="132"/>
      <c r="CX19" s="132"/>
    </row>
    <row r="20" spans="1:102" s="27" customFormat="1" ht="29.25" customHeight="1">
      <c r="A20" s="147" t="s">
        <v>67</v>
      </c>
      <c r="B20" s="142"/>
      <c r="C20" s="142"/>
      <c r="D20" s="142"/>
      <c r="E20" s="142"/>
      <c r="F20" s="148"/>
      <c r="G20" s="149" t="s">
        <v>144</v>
      </c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</row>
    <row r="21" spans="1:102" s="27" customFormat="1" ht="12.75">
      <c r="A21" s="143"/>
      <c r="B21" s="141"/>
      <c r="C21" s="141"/>
      <c r="D21" s="141"/>
      <c r="E21" s="141"/>
      <c r="F21" s="144"/>
      <c r="G21" s="145" t="s">
        <v>140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</row>
    <row r="22" spans="1:102" s="27" customFormat="1" ht="12.75">
      <c r="A22" s="137"/>
      <c r="B22" s="132"/>
      <c r="C22" s="132"/>
      <c r="D22" s="132"/>
      <c r="E22" s="132"/>
      <c r="F22" s="138"/>
      <c r="G22" s="139" t="s">
        <v>145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</row>
    <row r="23" spans="1:102" s="27" customFormat="1" ht="29.25" customHeight="1">
      <c r="A23" s="147" t="s">
        <v>74</v>
      </c>
      <c r="B23" s="142"/>
      <c r="C23" s="142"/>
      <c r="D23" s="142"/>
      <c r="E23" s="142"/>
      <c r="F23" s="148"/>
      <c r="G23" s="149" t="s">
        <v>146</v>
      </c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</row>
    <row r="24" spans="1:102" s="27" customFormat="1" ht="12.75">
      <c r="A24" s="143"/>
      <c r="B24" s="141"/>
      <c r="C24" s="141"/>
      <c r="D24" s="141"/>
      <c r="E24" s="141"/>
      <c r="F24" s="144"/>
      <c r="G24" s="145" t="s">
        <v>140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</row>
    <row r="25" spans="1:102" s="27" customFormat="1" ht="12.75">
      <c r="A25" s="137"/>
      <c r="B25" s="132"/>
      <c r="C25" s="132"/>
      <c r="D25" s="132"/>
      <c r="E25" s="132"/>
      <c r="F25" s="138"/>
      <c r="G25" s="139" t="s">
        <v>145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</row>
    <row r="26" spans="1:102" s="27" customFormat="1" ht="12.75">
      <c r="A26" s="147" t="s">
        <v>76</v>
      </c>
      <c r="B26" s="142"/>
      <c r="C26" s="142"/>
      <c r="D26" s="142"/>
      <c r="E26" s="142"/>
      <c r="F26" s="148"/>
      <c r="G26" s="149" t="s">
        <v>147</v>
      </c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</row>
    <row r="27" spans="1:102" s="27" customFormat="1" ht="12.75">
      <c r="A27" s="143"/>
      <c r="B27" s="141"/>
      <c r="C27" s="141"/>
      <c r="D27" s="141"/>
      <c r="E27" s="141"/>
      <c r="F27" s="144"/>
      <c r="G27" s="145" t="s">
        <v>140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</row>
    <row r="28" spans="1:102" s="27" customFormat="1" ht="12.75">
      <c r="A28" s="137"/>
      <c r="B28" s="132"/>
      <c r="C28" s="132"/>
      <c r="D28" s="132"/>
      <c r="E28" s="132"/>
      <c r="F28" s="138"/>
      <c r="G28" s="139" t="s">
        <v>145</v>
      </c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</row>
    <row r="29" spans="1:102" s="27" customFormat="1" ht="27.75" customHeight="1">
      <c r="A29" s="133" t="s">
        <v>78</v>
      </c>
      <c r="B29" s="131"/>
      <c r="C29" s="131"/>
      <c r="D29" s="131"/>
      <c r="E29" s="131"/>
      <c r="F29" s="134"/>
      <c r="G29" s="135" t="s">
        <v>148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</row>
    <row r="30" ht="4.5" customHeight="1"/>
    <row r="31" spans="1:102" ht="30" customHeight="1">
      <c r="A31" s="130" t="s">
        <v>149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</row>
    <row r="32" spans="1:102" ht="106.5" customHeight="1">
      <c r="A32" s="130" t="s">
        <v>150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X32"/>
  <sheetViews>
    <sheetView view="pageBreakPreview" zoomScale="84" zoomScaleSheetLayoutView="84" zoomScalePageLayoutView="0" workbookViewId="0" topLeftCell="A1">
      <pane xSplit="34" ySplit="13" topLeftCell="AI14" activePane="bottomRight" state="frozen"/>
      <selection pane="topLeft" activeCell="BO17" sqref="BO17:CO17"/>
      <selection pane="topRight" activeCell="BO17" sqref="BO17:CO17"/>
      <selection pane="bottomLeft" activeCell="BO17" sqref="BO17:CO17"/>
      <selection pane="bottomRight" activeCell="BE17" sqref="BE17:CX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151</v>
      </c>
    </row>
    <row r="2" spans="67:102" s="1" customFormat="1" ht="39.7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68" t="s">
        <v>132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</row>
    <row r="10" spans="1:102" s="6" customFormat="1" ht="36.75" customHeight="1">
      <c r="A10" s="169" t="s">
        <v>152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</row>
    <row r="11" ht="12" customHeight="1" hidden="1"/>
    <row r="12" spans="1:102" s="9" customFormat="1" ht="33.75" customHeight="1">
      <c r="A12" s="170" t="s">
        <v>153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49"/>
      <c r="AI12" s="65" t="s">
        <v>154</v>
      </c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95"/>
      <c r="BQ12" s="65" t="s">
        <v>136</v>
      </c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</row>
    <row r="13" spans="1:102" s="9" customFormat="1" ht="33.75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51"/>
      <c r="AI13" s="64" t="s">
        <v>127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 t="s">
        <v>128</v>
      </c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 t="s">
        <v>138</v>
      </c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 t="s">
        <v>127</v>
      </c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 t="s">
        <v>128</v>
      </c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 t="s">
        <v>138</v>
      </c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5"/>
    </row>
    <row r="14" spans="1:102" s="10" customFormat="1" ht="15.75">
      <c r="A14" s="85" t="s">
        <v>62</v>
      </c>
      <c r="B14" s="85"/>
      <c r="C14" s="85"/>
      <c r="D14" s="85"/>
      <c r="E14" s="85"/>
      <c r="F14" s="85"/>
      <c r="G14" s="87" t="s">
        <v>139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3">
        <v>8</v>
      </c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>
        <v>107.4</v>
      </c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67"/>
    </row>
    <row r="15" spans="1:102" s="10" customFormat="1" ht="16.5" customHeight="1">
      <c r="A15" s="74"/>
      <c r="B15" s="74"/>
      <c r="C15" s="74"/>
      <c r="D15" s="74"/>
      <c r="E15" s="74"/>
      <c r="F15" s="74"/>
      <c r="G15" s="76" t="s">
        <v>140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25"/>
    </row>
    <row r="16" spans="1:102" s="10" customFormat="1" ht="16.5" customHeight="1">
      <c r="A16" s="68"/>
      <c r="B16" s="68"/>
      <c r="C16" s="68"/>
      <c r="D16" s="68"/>
      <c r="E16" s="68"/>
      <c r="F16" s="68"/>
      <c r="G16" s="81" t="s">
        <v>141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56">
        <v>7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>
        <v>105</v>
      </c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7"/>
    </row>
    <row r="17" spans="1:102" s="10" customFormat="1" ht="33.75" customHeight="1">
      <c r="A17" s="85" t="s">
        <v>65</v>
      </c>
      <c r="B17" s="85"/>
      <c r="C17" s="85"/>
      <c r="D17" s="85"/>
      <c r="E17" s="85"/>
      <c r="F17" s="85"/>
      <c r="G17" s="87" t="s">
        <v>155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3">
        <v>5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>
        <v>4</v>
      </c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>
        <v>100</v>
      </c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>
        <v>296.4</v>
      </c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67"/>
    </row>
    <row r="18" spans="1:102" s="10" customFormat="1" ht="16.5" customHeight="1">
      <c r="A18" s="74"/>
      <c r="B18" s="74"/>
      <c r="C18" s="74"/>
      <c r="D18" s="74"/>
      <c r="E18" s="74"/>
      <c r="F18" s="74"/>
      <c r="G18" s="76" t="s">
        <v>140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25"/>
    </row>
    <row r="19" spans="1:102" s="10" customFormat="1" ht="16.5" customHeight="1">
      <c r="A19" s="68"/>
      <c r="B19" s="68"/>
      <c r="C19" s="68"/>
      <c r="D19" s="68"/>
      <c r="E19" s="68"/>
      <c r="F19" s="68"/>
      <c r="G19" s="81" t="s">
        <v>143</v>
      </c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56">
        <v>2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>
        <v>60</v>
      </c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7"/>
    </row>
    <row r="20" spans="1:102" s="10" customFormat="1" ht="33.75" customHeight="1">
      <c r="A20" s="85" t="s">
        <v>67</v>
      </c>
      <c r="B20" s="85"/>
      <c r="C20" s="85"/>
      <c r="D20" s="85"/>
      <c r="E20" s="85"/>
      <c r="F20" s="85"/>
      <c r="G20" s="87" t="s">
        <v>144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>
        <v>5</v>
      </c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>
        <v>1519.6</v>
      </c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67"/>
    </row>
    <row r="21" spans="1:102" s="10" customFormat="1" ht="15.75">
      <c r="A21" s="74"/>
      <c r="B21" s="74"/>
      <c r="C21" s="74"/>
      <c r="D21" s="74"/>
      <c r="E21" s="74"/>
      <c r="F21" s="74"/>
      <c r="G21" s="76" t="s">
        <v>140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25"/>
    </row>
    <row r="22" spans="1:102" s="10" customFormat="1" ht="33.75" customHeight="1">
      <c r="A22" s="68"/>
      <c r="B22" s="68"/>
      <c r="C22" s="68"/>
      <c r="D22" s="68"/>
      <c r="E22" s="68"/>
      <c r="F22" s="68"/>
      <c r="G22" s="81" t="s">
        <v>156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7"/>
    </row>
    <row r="23" spans="1:102" s="10" customFormat="1" ht="33.75" customHeight="1">
      <c r="A23" s="85" t="s">
        <v>74</v>
      </c>
      <c r="B23" s="85"/>
      <c r="C23" s="85"/>
      <c r="D23" s="85"/>
      <c r="E23" s="85"/>
      <c r="F23" s="85"/>
      <c r="G23" s="87" t="s">
        <v>146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>
        <v>1</v>
      </c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>
        <v>952.3</v>
      </c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67"/>
    </row>
    <row r="24" spans="1:102" s="10" customFormat="1" ht="15.75">
      <c r="A24" s="74"/>
      <c r="B24" s="74"/>
      <c r="C24" s="74"/>
      <c r="D24" s="74"/>
      <c r="E24" s="74"/>
      <c r="F24" s="74"/>
      <c r="G24" s="76" t="s">
        <v>140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25"/>
    </row>
    <row r="25" spans="1:102" s="10" customFormat="1" ht="33.75" customHeight="1">
      <c r="A25" s="68"/>
      <c r="B25" s="68"/>
      <c r="C25" s="68"/>
      <c r="D25" s="68"/>
      <c r="E25" s="68"/>
      <c r="F25" s="68"/>
      <c r="G25" s="81" t="s">
        <v>156</v>
      </c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7"/>
    </row>
    <row r="26" spans="1:102" s="10" customFormat="1" ht="16.5" customHeight="1">
      <c r="A26" s="85" t="s">
        <v>76</v>
      </c>
      <c r="B26" s="85"/>
      <c r="C26" s="85"/>
      <c r="D26" s="85"/>
      <c r="E26" s="85"/>
      <c r="F26" s="85"/>
      <c r="G26" s="87" t="s">
        <v>147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67"/>
    </row>
    <row r="27" spans="1:102" s="10" customFormat="1" ht="15.75">
      <c r="A27" s="74"/>
      <c r="B27" s="74"/>
      <c r="C27" s="74"/>
      <c r="D27" s="74"/>
      <c r="E27" s="74"/>
      <c r="F27" s="74"/>
      <c r="G27" s="76" t="s">
        <v>140</v>
      </c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25"/>
    </row>
    <row r="28" spans="1:102" s="10" customFormat="1" ht="33.75" customHeight="1">
      <c r="A28" s="68"/>
      <c r="B28" s="68"/>
      <c r="C28" s="68"/>
      <c r="D28" s="68"/>
      <c r="E28" s="68"/>
      <c r="F28" s="68"/>
      <c r="G28" s="81" t="s">
        <v>156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7"/>
    </row>
    <row r="29" spans="1:102" s="10" customFormat="1" ht="18" customHeight="1">
      <c r="A29" s="58" t="s">
        <v>78</v>
      </c>
      <c r="B29" s="58"/>
      <c r="C29" s="58"/>
      <c r="D29" s="58"/>
      <c r="E29" s="58"/>
      <c r="F29" s="58"/>
      <c r="G29" s="60" t="s">
        <v>157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3"/>
    </row>
    <row r="30" ht="14.25" customHeight="1" hidden="1"/>
    <row r="31" spans="1:102" s="1" customFormat="1" ht="28.5" customHeight="1">
      <c r="A31" s="71" t="s">
        <v>149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</row>
    <row r="32" spans="1:102" s="1" customFormat="1" ht="105.75" customHeight="1">
      <c r="A32" s="165" t="s">
        <v>150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Ивонина Евгения Владимировна</cp:lastModifiedBy>
  <cp:lastPrinted>2015-10-05T11:37:10Z</cp:lastPrinted>
  <dcterms:created xsi:type="dcterms:W3CDTF">2011-01-11T10:25:48Z</dcterms:created>
  <dcterms:modified xsi:type="dcterms:W3CDTF">2015-10-19T06:49:42Z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