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firstSheet="3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3'!$A$1:$CX$28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calcMode="manual" fullCalcOnLoad="1"/>
</workbook>
</file>

<file path=xl/sharedStrings.xml><?xml version="1.0" encoding="utf-8"?>
<sst xmlns="http://schemas.openxmlformats.org/spreadsheetml/2006/main" count="263" uniqueCount="161">
  <si>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</si>
  <si>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</si>
  <si>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</si>
  <si>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</si>
  <si>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</si>
  <si>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</si>
  <si>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</si>
  <si>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</si>
  <si>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</si>
  <si>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</si>
  <si>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</si>
  <si>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</si>
  <si>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</si>
  <si>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</si>
  <si>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</si>
  <si>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</si>
  <si>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</si>
  <si>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</si>
  <si>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</si>
  <si>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</si>
  <si>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</si>
  <si>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</si>
  <si>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</si>
  <si>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</si>
  <si>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</si>
  <si>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</si>
  <si>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</si>
  <si>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</si>
  <si>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</si>
  <si>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</si>
  <si>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</si>
  <si>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</si>
  <si>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</si>
  <si>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</si>
  <si>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</si>
  <si>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</si>
  <si>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</si>
  <si>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</si>
  <si>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</si>
  <si>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</si>
  <si>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</si>
  <si>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</si>
  <si>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</si>
  <si>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</si>
  <si>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</si>
  <si>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</si>
  <si>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</si>
  <si>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</si>
  <si>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</si>
  <si>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</si>
  <si>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</si>
  <si>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</si>
  <si>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</si>
  <si>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</si>
  <si>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</si>
  <si>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</si>
  <si>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</si>
  <si>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</si>
  <si>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</si>
  <si>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</si>
  <si>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</si>
  <si>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</si>
  <si>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</si>
  <si>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</si>
  <si>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</si>
  <si>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</si>
  <si>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</si>
  <si>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</si>
  <si>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</si>
  <si>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</si>
  <si>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</si>
  <si>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</si>
  <si>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</si>
  <si>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</si>
  <si>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</si>
  <si>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</si>
  <si>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</si>
  <si>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</si>
  <si>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</si>
  <si>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</si>
  <si>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</si>
  <si>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</si>
  <si>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</si>
  <si>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</si>
  <si>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</si>
  <si>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</si>
  <si>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</si>
  <si>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</si>
  <si>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</si>
  <si>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</si>
  <si>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</si>
  <si>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</si>
  <si>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</si>
  <si>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</si>
  <si>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</si>
  <si>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</si>
  <si>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</si>
  <si>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</si>
  <si>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</si>
  <si>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</si>
  <si>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</si>
  <si>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</si>
  <si>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</si>
  <si>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</si>
  <si>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</si>
  <si>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</si>
  <si>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</si>
  <si>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</si>
  <si>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</si>
  <si>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</si>
  <si>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</si>
  <si>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</si>
  <si>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</si>
  <si>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</si>
  <si>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</si>
  <si>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</si>
  <si>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</si>
  <si>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</si>
  <si>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</si>
  <si>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</si>
  <si>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</si>
  <si>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</si>
  <si>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</si>
  <si>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</si>
  <si>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</si>
  <si>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</si>
  <si>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</si>
  <si>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</si>
  <si>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</si>
  <si>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</si>
  <si>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</si>
  <si>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</si>
  <si>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</si>
  <si>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</si>
  <si>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</si>
  <si>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</si>
  <si>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</si>
  <si>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</si>
  <si>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</si>
  <si>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</si>
  <si>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</si>
  <si>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</si>
  <si>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</si>
  <si>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</si>
  <si>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</si>
  <si>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</si>
  <si>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</si>
  <si>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</si>
  <si>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</si>
  <si>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</si>
  <si>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</si>
  <si>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</si>
  <si>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</si>
  <si>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</si>
  <si>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</si>
  <si>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на территории Ивановской области</t>
    </r>
  </si>
  <si>
    <r>
      <t>С</t>
    </r>
    <r>
      <rPr>
        <vertAlign val="subscript"/>
        <sz val="12"/>
        <rFont val="Times New Roman"/>
        <family val="1"/>
      </rPr>
      <t xml:space="preserve">2,1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</si>
  <si>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2,2 </t>
    </r>
    <r>
      <rPr>
        <sz val="12"/>
        <rFont val="Times New Roman"/>
        <family val="1"/>
      </rPr>
      <t>*</t>
    </r>
  </si>
  <si>
    <t>ПРОГНОЗНЫЕ СВЕДЕНИЯ
о расходах за технологическое присоединение
ООО «Газпром энерго» на 2019 год</t>
  </si>
  <si>
    <t>Дятлов Роман Евгеньевич</t>
  </si>
  <si>
    <t>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</si>
</sst>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3" fillId="0" borderId="13" xfId="42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/>
    </xf>
    <xf numFmtId="2" fontId="9" fillId="0" borderId="31" xfId="0" applyNumberFormat="1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2" fontId="9" fillId="0" borderId="34" xfId="0" applyNumberFormat="1" applyFont="1" applyBorder="1" applyAlignment="1">
      <alignment horizontal="center" vertical="top"/>
    </xf>
    <xf numFmtId="0" fontId="9" fillId="0" borderId="3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  <xf numFmtId="171" fontId="9" fillId="0" borderId="31" xfId="6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32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171" fontId="9" fillId="0" borderId="29" xfId="6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8" xfId="0" applyFont="1" applyFill="1" applyBorder="1" applyAlignment="1">
      <alignment horizontal="left" vertical="top" wrapText="1" indent="1"/>
    </xf>
    <xf numFmtId="171" fontId="9" fillId="0" borderId="39" xfId="6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171" fontId="9" fillId="0" borderId="34" xfId="6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171" fontId="9" fillId="0" borderId="13" xfId="60" applyFont="1" applyBorder="1" applyAlignment="1">
      <alignment horizontal="center" vertical="top"/>
    </xf>
    <xf numFmtId="171" fontId="9" fillId="0" borderId="14" xfId="60" applyFont="1" applyBorder="1" applyAlignment="1">
      <alignment horizontal="center" vertical="top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1" xfId="0" applyFont="1" applyFill="1" applyBorder="1" applyAlignment="1">
      <alignment horizontal="left" vertical="top" wrapText="1" indent="2"/>
    </xf>
    <xf numFmtId="2" fontId="9" fillId="0" borderId="35" xfId="0" applyNumberFormat="1" applyFont="1" applyBorder="1" applyAlignment="1">
      <alignment horizontal="center" vertical="top"/>
    </xf>
    <xf numFmtId="171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9" xfId="0" applyFont="1" applyFill="1" applyBorder="1" applyAlignment="1">
      <alignment horizontal="left" vertical="top" wrapText="1" indent="2"/>
    </xf>
    <xf numFmtId="0" fontId="9" fillId="0" borderId="39" xfId="0" applyFont="1" applyFill="1" applyBorder="1" applyAlignment="1">
      <alignment horizontal="left" vertical="top" wrapText="1" indent="1"/>
    </xf>
    <xf numFmtId="2" fontId="9" fillId="0" borderId="39" xfId="0" applyNumberFormat="1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 vertical="top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9" xfId="0" applyFont="1" applyFill="1" applyBorder="1" applyAlignment="1">
      <alignment horizontal="left" vertical="top" wrapText="1" indent="3"/>
    </xf>
    <xf numFmtId="0" fontId="9" fillId="0" borderId="29" xfId="0" applyFont="1" applyFill="1" applyBorder="1" applyAlignment="1">
      <alignment horizontal="left" vertical="top" wrapText="1"/>
    </xf>
    <xf numFmtId="2" fontId="9" fillId="0" borderId="36" xfId="0" applyNumberFormat="1" applyFont="1" applyBorder="1" applyAlignment="1">
      <alignment horizontal="center" vertical="top"/>
    </xf>
    <xf numFmtId="0" fontId="9" fillId="0" borderId="38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8" xfId="0" applyNumberFormat="1" applyFont="1" applyFill="1" applyBorder="1" applyAlignment="1">
      <alignment horizontal="left" vertical="top" wrapText="1" indent="1"/>
    </xf>
    <xf numFmtId="49" fontId="9" fillId="0" borderId="27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3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9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9" xfId="0" applyFont="1" applyFill="1" applyBorder="1" applyAlignment="1">
      <alignment horizontal="left" vertical="top" wrapText="1" indent="1"/>
    </xf>
    <xf numFmtId="0" fontId="1" fillId="0" borderId="28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74;&#1072;&#1085;&#1086;&#1074;&#1086;%20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0">
        <row r="4">
          <cell r="E4">
            <v>1068.2106875247284</v>
          </cell>
        </row>
        <row r="8">
          <cell r="C8">
            <v>487932</v>
          </cell>
        </row>
        <row r="9">
          <cell r="C9">
            <v>691831</v>
          </cell>
        </row>
        <row r="17">
          <cell r="C17">
            <v>7060.366666666667</v>
          </cell>
        </row>
      </sheetData>
      <sheetData sheetId="6">
        <row r="9">
          <cell r="C9">
            <v>50448.96668777257</v>
          </cell>
          <cell r="E9">
            <v>420.4080557314381</v>
          </cell>
        </row>
        <row r="16">
          <cell r="C16">
            <v>48376.470714173054</v>
          </cell>
          <cell r="E16">
            <v>403.1372559514421</v>
          </cell>
        </row>
        <row r="20">
          <cell r="C20">
            <v>12086.600813522266</v>
          </cell>
          <cell r="E20">
            <v>100.72167344601888</v>
          </cell>
        </row>
        <row r="24">
          <cell r="C24">
            <v>17273.244287499027</v>
          </cell>
          <cell r="E24">
            <v>143.94370239582523</v>
          </cell>
        </row>
      </sheetData>
      <sheetData sheetId="7">
        <row r="12">
          <cell r="C12">
            <v>64.6664618340454</v>
          </cell>
        </row>
        <row r="22">
          <cell r="C22">
            <v>2.9017283868857477</v>
          </cell>
        </row>
        <row r="24">
          <cell r="C24">
            <v>0.14720770981655812</v>
          </cell>
        </row>
        <row r="28">
          <cell r="C28">
            <v>12.811280174669376</v>
          </cell>
        </row>
        <row r="30">
          <cell r="C30">
            <v>2027.007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="70" zoomScaleNormal="85" zoomScaleSheetLayoutView="70" zoomScalePageLayoutView="0" workbookViewId="0" topLeftCell="A1">
      <selection activeCell="G23" sqref="G23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31" t="s">
        <v>51</v>
      </c>
      <c r="B1" s="32"/>
      <c r="C1" s="32"/>
      <c r="D1" s="32"/>
      <c r="E1" s="32"/>
      <c r="F1" s="33"/>
    </row>
    <row r="2" spans="1:6" ht="48" customHeight="1" thickBot="1">
      <c r="A2" s="34" t="s">
        <v>158</v>
      </c>
      <c r="B2" s="35"/>
      <c r="C2" s="35"/>
      <c r="D2" s="35"/>
      <c r="E2" s="35"/>
      <c r="F2" s="36"/>
    </row>
    <row r="3" spans="1:6" ht="18.75">
      <c r="A3" s="12" t="s">
        <v>36</v>
      </c>
      <c r="B3" s="25" t="s">
        <v>35</v>
      </c>
      <c r="C3" s="26"/>
      <c r="D3" s="26"/>
      <c r="E3" s="26"/>
      <c r="F3" s="27"/>
    </row>
    <row r="4" spans="1:6" ht="18.75">
      <c r="A4" s="13" t="s">
        <v>37</v>
      </c>
      <c r="B4" s="28" t="s">
        <v>34</v>
      </c>
      <c r="C4" s="29"/>
      <c r="D4" s="29"/>
      <c r="E4" s="29"/>
      <c r="F4" s="30"/>
    </row>
    <row r="5" spans="1:6" ht="18.75">
      <c r="A5" s="13" t="s">
        <v>38</v>
      </c>
      <c r="B5" s="19" t="s">
        <v>40</v>
      </c>
      <c r="C5" s="20"/>
      <c r="D5" s="20"/>
      <c r="E5" s="20"/>
      <c r="F5" s="21"/>
    </row>
    <row r="6" spans="1:6" ht="18.75">
      <c r="A6" s="13" t="s">
        <v>50</v>
      </c>
      <c r="B6" s="19" t="s">
        <v>39</v>
      </c>
      <c r="C6" s="20"/>
      <c r="D6" s="20"/>
      <c r="E6" s="20"/>
      <c r="F6" s="21"/>
    </row>
    <row r="7" spans="1:6" ht="18.75">
      <c r="A7" s="13" t="s">
        <v>41</v>
      </c>
      <c r="B7" s="19">
        <v>7736186950</v>
      </c>
      <c r="C7" s="20"/>
      <c r="D7" s="20"/>
      <c r="E7" s="20"/>
      <c r="F7" s="21"/>
    </row>
    <row r="8" spans="1:6" ht="18.75">
      <c r="A8" s="13" t="s">
        <v>42</v>
      </c>
      <c r="B8" s="19">
        <v>773601001</v>
      </c>
      <c r="C8" s="20"/>
      <c r="D8" s="20"/>
      <c r="E8" s="20"/>
      <c r="F8" s="21"/>
    </row>
    <row r="9" spans="1:6" ht="18.75">
      <c r="A9" s="13" t="s">
        <v>43</v>
      </c>
      <c r="B9" s="19" t="s">
        <v>159</v>
      </c>
      <c r="C9" s="20"/>
      <c r="D9" s="20"/>
      <c r="E9" s="20"/>
      <c r="F9" s="21"/>
    </row>
    <row r="10" spans="1:6" ht="18.75">
      <c r="A10" s="13" t="s">
        <v>44</v>
      </c>
      <c r="B10" s="37" t="s">
        <v>45</v>
      </c>
      <c r="C10" s="20"/>
      <c r="D10" s="20"/>
      <c r="E10" s="20"/>
      <c r="F10" s="21"/>
    </row>
    <row r="11" spans="1:6" ht="18.75">
      <c r="A11" s="13" t="s">
        <v>46</v>
      </c>
      <c r="B11" s="19" t="s">
        <v>47</v>
      </c>
      <c r="C11" s="20"/>
      <c r="D11" s="20"/>
      <c r="E11" s="20"/>
      <c r="F11" s="21"/>
    </row>
    <row r="12" spans="1:6" ht="19.5" thickBot="1">
      <c r="A12" s="14" t="s">
        <v>48</v>
      </c>
      <c r="B12" s="22" t="s">
        <v>49</v>
      </c>
      <c r="C12" s="23"/>
      <c r="D12" s="23"/>
      <c r="E12" s="23"/>
      <c r="F12" s="24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  <mergeCell ref="B7:F7"/>
    <mergeCell ref="B8:F8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7"/>
  <sheetViews>
    <sheetView tabSelected="1" view="pageBreakPreview" zoomScale="80" zoomScaleNormal="70" zoomScaleSheetLayoutView="80" zoomScalePageLayoutView="0" workbookViewId="0" topLeftCell="A1">
      <pane ySplit="16" topLeftCell="A24" activePane="bottomLeft" state="frozen"/>
      <selection pane="topLeft" activeCell="G23" sqref="G23"/>
      <selection pane="bottomLeft" activeCell="G23" sqref="G23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4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57" customHeight="1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pans="36:88" s="6" customFormat="1" ht="19.5">
      <c r="AJ11" s="7" t="s">
        <v>5</v>
      </c>
      <c r="AK11" s="39" t="s">
        <v>155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</row>
    <row r="12" spans="37:88" ht="14.25" customHeight="1">
      <c r="AK12" s="44" t="s">
        <v>6</v>
      </c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</row>
    <row r="13" spans="40:57" s="6" customFormat="1" ht="18.75">
      <c r="AN13" s="6" t="s">
        <v>7</v>
      </c>
      <c r="AS13" s="45" t="s">
        <v>160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6" t="s">
        <v>8</v>
      </c>
    </row>
    <row r="14" ht="15" hidden="1"/>
    <row r="15" spans="1:102" s="9" customFormat="1" ht="33" customHeight="1">
      <c r="A15" s="40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 t="s">
        <v>9</v>
      </c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53" t="s">
        <v>10</v>
      </c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</row>
    <row r="16" spans="1:102" s="9" customFormat="1" ht="50.2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52" t="s">
        <v>11</v>
      </c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 t="s">
        <v>14</v>
      </c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3"/>
    </row>
    <row r="17" spans="1:102" s="10" customFormat="1" ht="168.75" customHeight="1">
      <c r="A17" s="48" t="s">
        <v>23</v>
      </c>
      <c r="B17" s="48"/>
      <c r="C17" s="48"/>
      <c r="D17" s="48"/>
      <c r="E17" s="48"/>
      <c r="F17" s="48"/>
      <c r="G17" s="48"/>
      <c r="H17" s="48"/>
      <c r="I17" s="49" t="s">
        <v>13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50"/>
      <c r="BB17" s="47" t="s">
        <v>12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6">
        <f>'[1]станд.тариф.став.'!$E$4</f>
        <v>1068.2106875247284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6">
        <f aca="true" t="shared" si="0" ref="CJ17:CJ23">BU17</f>
        <v>1068.2106875247284</v>
      </c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</row>
    <row r="18" spans="1:102" s="10" customFormat="1" ht="51" customHeight="1">
      <c r="A18" s="48" t="s">
        <v>24</v>
      </c>
      <c r="B18" s="48"/>
      <c r="C18" s="48"/>
      <c r="D18" s="48"/>
      <c r="E18" s="48"/>
      <c r="F18" s="48"/>
      <c r="G18" s="48"/>
      <c r="H18" s="48"/>
      <c r="I18" s="49" t="s">
        <v>15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50"/>
      <c r="BB18" s="59" t="s">
        <v>12</v>
      </c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46">
        <f>'[1]кальк.'!$E$9</f>
        <v>420.4080557314381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6">
        <f t="shared" si="0"/>
        <v>420.4080557314381</v>
      </c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</row>
    <row r="19" spans="1:102" s="10" customFormat="1" ht="48.75" customHeight="1">
      <c r="A19" s="56" t="s">
        <v>25</v>
      </c>
      <c r="B19" s="56"/>
      <c r="C19" s="56"/>
      <c r="D19" s="56"/>
      <c r="E19" s="56"/>
      <c r="F19" s="56"/>
      <c r="G19" s="56"/>
      <c r="H19" s="56"/>
      <c r="I19" s="57" t="s">
        <v>16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8"/>
      <c r="BB19" s="47" t="s">
        <v>17</v>
      </c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6">
        <f>'[1]кальк.'!$E$16</f>
        <v>403.1372559514421</v>
      </c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>
        <f t="shared" si="0"/>
        <v>403.1372559514421</v>
      </c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</row>
    <row r="20" spans="1:102" s="10" customFormat="1" ht="82.5" customHeight="1">
      <c r="A20" s="48" t="s">
        <v>26</v>
      </c>
      <c r="B20" s="48"/>
      <c r="C20" s="48"/>
      <c r="D20" s="48"/>
      <c r="E20" s="48"/>
      <c r="F20" s="48"/>
      <c r="G20" s="48"/>
      <c r="H20" s="48"/>
      <c r="I20" s="49" t="s">
        <v>30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50"/>
      <c r="BB20" s="59" t="s">
        <v>17</v>
      </c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1">
        <f>'[1]кальк.'!$E$20</f>
        <v>100.72167344601888</v>
      </c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>
        <f t="shared" si="0"/>
        <v>100.72167344601888</v>
      </c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</row>
    <row r="21" spans="1:102" s="10" customFormat="1" ht="85.5" customHeight="1">
      <c r="A21" s="48" t="s">
        <v>27</v>
      </c>
      <c r="B21" s="48"/>
      <c r="C21" s="48"/>
      <c r="D21" s="48"/>
      <c r="E21" s="48"/>
      <c r="F21" s="48"/>
      <c r="G21" s="48"/>
      <c r="H21" s="48"/>
      <c r="I21" s="49" t="s">
        <v>18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0"/>
      <c r="BB21" s="59" t="s">
        <v>12</v>
      </c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1">
        <f>'[1]кальк.'!$E$24</f>
        <v>143.94370239582523</v>
      </c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>
        <f t="shared" si="0"/>
        <v>143.94370239582523</v>
      </c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</row>
    <row r="22" spans="1:102" s="10" customFormat="1" ht="135" customHeight="1">
      <c r="A22" s="48" t="s">
        <v>156</v>
      </c>
      <c r="B22" s="48"/>
      <c r="C22" s="48"/>
      <c r="D22" s="48"/>
      <c r="E22" s="48"/>
      <c r="F22" s="48"/>
      <c r="G22" s="48"/>
      <c r="H22" s="48"/>
      <c r="I22" s="49" t="s">
        <v>32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0"/>
      <c r="BB22" s="59" t="s">
        <v>17</v>
      </c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1">
        <f>'[1]станд.тариф.став.'!$C$8/120</f>
        <v>4066.1</v>
      </c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1">
        <f t="shared" si="0"/>
        <v>4066.1</v>
      </c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</row>
    <row r="23" spans="1:102" s="10" customFormat="1" ht="135" customHeight="1">
      <c r="A23" s="48" t="s">
        <v>157</v>
      </c>
      <c r="B23" s="48"/>
      <c r="C23" s="48"/>
      <c r="D23" s="48"/>
      <c r="E23" s="48"/>
      <c r="F23" s="48"/>
      <c r="G23" s="48"/>
      <c r="H23" s="48"/>
      <c r="I23" s="49" t="s">
        <v>32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50"/>
      <c r="BB23" s="59" t="s">
        <v>17</v>
      </c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1">
        <f>'[1]станд.тариф.став.'!$C$9/120</f>
        <v>5765.258333333333</v>
      </c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1">
        <f t="shared" si="0"/>
        <v>5765.258333333333</v>
      </c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</row>
    <row r="24" spans="1:102" s="10" customFormat="1" ht="132.75" customHeight="1">
      <c r="A24" s="56" t="s">
        <v>28</v>
      </c>
      <c r="B24" s="56"/>
      <c r="C24" s="56"/>
      <c r="D24" s="56"/>
      <c r="E24" s="56"/>
      <c r="F24" s="56"/>
      <c r="G24" s="56"/>
      <c r="H24" s="56"/>
      <c r="I24" s="57" t="s">
        <v>31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8"/>
      <c r="BB24" s="47" t="s">
        <v>17</v>
      </c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</row>
    <row r="25" spans="1:102" s="10" customFormat="1" ht="119.25" customHeight="1">
      <c r="A25" s="48" t="s">
        <v>29</v>
      </c>
      <c r="B25" s="48"/>
      <c r="C25" s="48"/>
      <c r="D25" s="48"/>
      <c r="E25" s="48"/>
      <c r="F25" s="48"/>
      <c r="G25" s="48"/>
      <c r="H25" s="48"/>
      <c r="I25" s="49" t="s">
        <v>33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50"/>
      <c r="BB25" s="59" t="s">
        <v>12</v>
      </c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1">
        <f>'[1]станд.тариф.став.'!$C$17</f>
        <v>7060.366666666667</v>
      </c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>
        <f>BU25</f>
        <v>7060.366666666667</v>
      </c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</row>
    <row r="26" ht="4.5" customHeight="1" hidden="1"/>
    <row r="27" spans="1:102" ht="44.25" customHeight="1">
      <c r="A27" s="60" t="s">
        <v>19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</row>
    <row r="28" ht="3" customHeight="1"/>
  </sheetData>
  <sheetProtection/>
  <mergeCells count="57">
    <mergeCell ref="A23:H23"/>
    <mergeCell ref="I23:BA23"/>
    <mergeCell ref="BB23:BT23"/>
    <mergeCell ref="BU23:CI23"/>
    <mergeCell ref="CJ23:CX23"/>
    <mergeCell ref="BB15:BT16"/>
    <mergeCell ref="BU15:CX15"/>
    <mergeCell ref="BB22:BT22"/>
    <mergeCell ref="BU22:CI22"/>
    <mergeCell ref="A21:H21"/>
    <mergeCell ref="CJ25:CX25"/>
    <mergeCell ref="A25:H25"/>
    <mergeCell ref="I25:BA25"/>
    <mergeCell ref="BB25:BT25"/>
    <mergeCell ref="BU25:CI25"/>
    <mergeCell ref="CJ22:CX22"/>
    <mergeCell ref="A24:H24"/>
    <mergeCell ref="CJ24:CX24"/>
    <mergeCell ref="A22:H22"/>
    <mergeCell ref="I22:BA22"/>
    <mergeCell ref="A27:CX27"/>
    <mergeCell ref="A20:H20"/>
    <mergeCell ref="I20:BA20"/>
    <mergeCell ref="BB20:BT20"/>
    <mergeCell ref="BU20:CI20"/>
    <mergeCell ref="I24:BA24"/>
    <mergeCell ref="BB24:BT24"/>
    <mergeCell ref="BU24:CI24"/>
    <mergeCell ref="CJ20:CX20"/>
    <mergeCell ref="BB21:BT21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BU17:CI17"/>
    <mergeCell ref="CJ17:CX17"/>
    <mergeCell ref="BU21:CI21"/>
    <mergeCell ref="CJ21:CX21"/>
    <mergeCell ref="CJ16:CX16"/>
    <mergeCell ref="BU16:CI16"/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tabSelected="1" view="pageBreakPreview" zoomScaleNormal="70" zoomScaleSheetLayoutView="100" zoomScalePageLayoutView="0" workbookViewId="0" topLeftCell="A1">
      <pane xSplit="44" ySplit="12" topLeftCell="AS13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52</v>
      </c>
    </row>
    <row r="2" spans="66:102" s="1" customFormat="1" ht="41.2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4" t="s">
        <v>53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18.75" customHeight="1">
      <c r="A10" s="82" t="s">
        <v>54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</row>
    <row r="11" ht="15" customHeight="1" hidden="1"/>
    <row r="12" spans="1:102" s="9" customFormat="1" ht="114" customHeight="1">
      <c r="A12" s="53" t="s">
        <v>55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83"/>
      <c r="AS12" s="52" t="s">
        <v>56</v>
      </c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3" t="s">
        <v>57</v>
      </c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53" t="s">
        <v>58</v>
      </c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83"/>
    </row>
    <row r="13" spans="1:102" s="10" customFormat="1" ht="37.5" customHeight="1">
      <c r="A13" s="67" t="s">
        <v>59</v>
      </c>
      <c r="B13" s="68"/>
      <c r="C13" s="68"/>
      <c r="D13" s="68"/>
      <c r="E13" s="68"/>
      <c r="F13" s="68"/>
      <c r="G13" s="68"/>
      <c r="H13" s="68"/>
      <c r="I13" s="69" t="s">
        <v>60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70"/>
      <c r="AS13" s="71">
        <f>AS14+AS15</f>
        <v>100897.93337554514</v>
      </c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2">
        <f>BM14+BM15</f>
        <v>240</v>
      </c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3">
        <f>AS13/BM13</f>
        <v>420.4080557314381</v>
      </c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</row>
    <row r="14" spans="1:102" s="10" customFormat="1" ht="19.5" customHeight="1">
      <c r="A14" s="74"/>
      <c r="B14" s="75"/>
      <c r="C14" s="75"/>
      <c r="D14" s="75"/>
      <c r="E14" s="75"/>
      <c r="F14" s="75"/>
      <c r="G14" s="75"/>
      <c r="H14" s="75"/>
      <c r="I14" s="76" t="s">
        <v>11</v>
      </c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7"/>
      <c r="AS14" s="78">
        <f>'[1]кальк.'!$C$9</f>
        <v>50448.96668777257</v>
      </c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9">
        <v>120</v>
      </c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3">
        <f>AS14/BM14</f>
        <v>420.4080557314381</v>
      </c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</row>
    <row r="15" spans="1:102" s="10" customFormat="1" ht="19.5" customHeight="1">
      <c r="A15" s="63"/>
      <c r="B15" s="56"/>
      <c r="C15" s="56"/>
      <c r="D15" s="56"/>
      <c r="E15" s="56"/>
      <c r="F15" s="56"/>
      <c r="G15" s="56"/>
      <c r="H15" s="56"/>
      <c r="I15" s="64" t="s">
        <v>61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5"/>
      <c r="AS15" s="78">
        <f>AS14</f>
        <v>50448.96668777257</v>
      </c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9">
        <v>120</v>
      </c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3">
        <f>AS15/BM15</f>
        <v>420.4080557314381</v>
      </c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</row>
    <row r="16" spans="1:102" s="10" customFormat="1" ht="48.75" customHeight="1">
      <c r="A16" s="80" t="s">
        <v>62</v>
      </c>
      <c r="B16" s="48"/>
      <c r="C16" s="48"/>
      <c r="D16" s="48"/>
      <c r="E16" s="48"/>
      <c r="F16" s="48"/>
      <c r="G16" s="48"/>
      <c r="H16" s="48"/>
      <c r="I16" s="49" t="s">
        <v>63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0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</row>
    <row r="17" spans="1:102" s="10" customFormat="1" ht="48.75" customHeight="1">
      <c r="A17" s="67" t="s">
        <v>64</v>
      </c>
      <c r="B17" s="68"/>
      <c r="C17" s="68"/>
      <c r="D17" s="68"/>
      <c r="E17" s="68"/>
      <c r="F17" s="68"/>
      <c r="G17" s="68"/>
      <c r="H17" s="68"/>
      <c r="I17" s="69" t="s">
        <v>65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70"/>
      <c r="AS17" s="71">
        <f>AS18+AS19+AS20+AS21+AS22</f>
        <v>2027007</v>
      </c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3">
        <f>CG18+CG19+CG20+CG21+CG22</f>
        <v>11976.045833333334</v>
      </c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</row>
    <row r="18" spans="1:102" s="10" customFormat="1" ht="15.75">
      <c r="A18" s="74"/>
      <c r="B18" s="75"/>
      <c r="C18" s="75"/>
      <c r="D18" s="75"/>
      <c r="E18" s="75"/>
      <c r="F18" s="75"/>
      <c r="G18" s="75"/>
      <c r="H18" s="75"/>
      <c r="I18" s="76" t="s">
        <v>66</v>
      </c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7"/>
      <c r="AS18" s="78">
        <f>'[1]станд.тариф.став.'!$C$8+'[1]станд.тариф.став.'!$C$9</f>
        <v>1179763</v>
      </c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9">
        <v>240</v>
      </c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3">
        <f>AS18/BM18</f>
        <v>4915.679166666667</v>
      </c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</row>
    <row r="19" spans="1:102" s="10" customFormat="1" ht="15.75">
      <c r="A19" s="74"/>
      <c r="B19" s="75"/>
      <c r="C19" s="75"/>
      <c r="D19" s="75"/>
      <c r="E19" s="75"/>
      <c r="F19" s="75"/>
      <c r="G19" s="75"/>
      <c r="H19" s="75"/>
      <c r="I19" s="76" t="s">
        <v>67</v>
      </c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7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</row>
    <row r="20" spans="1:102" s="10" customFormat="1" ht="15.75">
      <c r="A20" s="74"/>
      <c r="B20" s="75"/>
      <c r="C20" s="75"/>
      <c r="D20" s="75"/>
      <c r="E20" s="75"/>
      <c r="F20" s="75"/>
      <c r="G20" s="75"/>
      <c r="H20" s="75"/>
      <c r="I20" s="76" t="s">
        <v>68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7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</row>
    <row r="21" spans="1:102" s="10" customFormat="1" ht="66.75" customHeight="1">
      <c r="A21" s="74"/>
      <c r="B21" s="75"/>
      <c r="C21" s="75"/>
      <c r="D21" s="75"/>
      <c r="E21" s="75"/>
      <c r="F21" s="75"/>
      <c r="G21" s="75"/>
      <c r="H21" s="75"/>
      <c r="I21" s="76" t="s">
        <v>69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7"/>
      <c r="AS21" s="78">
        <f>'[1]станд.тариф.став.'!$C$17*120</f>
        <v>847244</v>
      </c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9">
        <v>120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3">
        <f>AS21/BM21</f>
        <v>7060.366666666667</v>
      </c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</row>
    <row r="22" spans="1:102" s="10" customFormat="1" ht="50.25" customHeight="1">
      <c r="A22" s="63"/>
      <c r="B22" s="56"/>
      <c r="C22" s="56"/>
      <c r="D22" s="56"/>
      <c r="E22" s="56"/>
      <c r="F22" s="56"/>
      <c r="G22" s="56"/>
      <c r="H22" s="56"/>
      <c r="I22" s="64" t="s">
        <v>70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5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</row>
    <row r="23" spans="1:102" s="10" customFormat="1" ht="48.75" customHeight="1">
      <c r="A23" s="67" t="s">
        <v>71</v>
      </c>
      <c r="B23" s="68"/>
      <c r="C23" s="68"/>
      <c r="D23" s="68"/>
      <c r="E23" s="68"/>
      <c r="F23" s="68"/>
      <c r="G23" s="68"/>
      <c r="H23" s="68"/>
      <c r="I23" s="69" t="s">
        <v>72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70"/>
      <c r="AS23" s="71">
        <f>AS24+AS25</f>
        <v>96752.94142834611</v>
      </c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2">
        <f>BM24+BM25</f>
        <v>240</v>
      </c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3">
        <f aca="true" t="shared" si="0" ref="CG23:CG31">AS23/BM23</f>
        <v>403.1372559514421</v>
      </c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</row>
    <row r="24" spans="1:102" s="10" customFormat="1" ht="19.5" customHeight="1">
      <c r="A24" s="74"/>
      <c r="B24" s="75"/>
      <c r="C24" s="75"/>
      <c r="D24" s="75"/>
      <c r="E24" s="75"/>
      <c r="F24" s="75"/>
      <c r="G24" s="75"/>
      <c r="H24" s="75"/>
      <c r="I24" s="76" t="s">
        <v>11</v>
      </c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7"/>
      <c r="AS24" s="78">
        <f>'[1]кальк.'!$C$16</f>
        <v>48376.470714173054</v>
      </c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9">
        <v>120</v>
      </c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3">
        <f t="shared" si="0"/>
        <v>403.1372559514421</v>
      </c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</row>
    <row r="25" spans="1:102" s="10" customFormat="1" ht="19.5" customHeight="1">
      <c r="A25" s="63"/>
      <c r="B25" s="56"/>
      <c r="C25" s="56"/>
      <c r="D25" s="56"/>
      <c r="E25" s="56"/>
      <c r="F25" s="56"/>
      <c r="G25" s="56"/>
      <c r="H25" s="56"/>
      <c r="I25" s="64" t="s">
        <v>61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5"/>
      <c r="AS25" s="78">
        <f>AS24</f>
        <v>48376.470714173054</v>
      </c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9">
        <v>120</v>
      </c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3">
        <f t="shared" si="0"/>
        <v>403.1372559514421</v>
      </c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</row>
    <row r="26" spans="1:102" s="10" customFormat="1" ht="81.75" customHeight="1">
      <c r="A26" s="67" t="s">
        <v>73</v>
      </c>
      <c r="B26" s="68"/>
      <c r="C26" s="68"/>
      <c r="D26" s="68"/>
      <c r="E26" s="68"/>
      <c r="F26" s="68"/>
      <c r="G26" s="68"/>
      <c r="H26" s="68"/>
      <c r="I26" s="69" t="s">
        <v>74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70"/>
      <c r="AS26" s="71">
        <f>AS27+AS28</f>
        <v>24173.20162704453</v>
      </c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2">
        <f>BM27+BM28</f>
        <v>240</v>
      </c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3">
        <f t="shared" si="0"/>
        <v>100.72167344601888</v>
      </c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</row>
    <row r="27" spans="1:102" s="10" customFormat="1" ht="19.5" customHeight="1">
      <c r="A27" s="74"/>
      <c r="B27" s="75"/>
      <c r="C27" s="75"/>
      <c r="D27" s="75"/>
      <c r="E27" s="75"/>
      <c r="F27" s="75"/>
      <c r="G27" s="75"/>
      <c r="H27" s="75"/>
      <c r="I27" s="76" t="s">
        <v>11</v>
      </c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7"/>
      <c r="AS27" s="78">
        <f>'[1]кальк.'!$C$20</f>
        <v>12086.600813522266</v>
      </c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9">
        <v>120</v>
      </c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3">
        <f t="shared" si="0"/>
        <v>100.72167344601888</v>
      </c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</row>
    <row r="28" spans="1:102" s="10" customFormat="1" ht="19.5" customHeight="1">
      <c r="A28" s="63"/>
      <c r="B28" s="56"/>
      <c r="C28" s="56"/>
      <c r="D28" s="56"/>
      <c r="E28" s="56"/>
      <c r="F28" s="56"/>
      <c r="G28" s="56"/>
      <c r="H28" s="56"/>
      <c r="I28" s="64" t="s">
        <v>61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5"/>
      <c r="AS28" s="78">
        <f>AS27</f>
        <v>12086.600813522266</v>
      </c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9">
        <v>120</v>
      </c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3">
        <f t="shared" si="0"/>
        <v>100.72167344601888</v>
      </c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</row>
    <row r="29" spans="1:102" s="10" customFormat="1" ht="150" customHeight="1">
      <c r="A29" s="67" t="s">
        <v>75</v>
      </c>
      <c r="B29" s="68"/>
      <c r="C29" s="68"/>
      <c r="D29" s="68"/>
      <c r="E29" s="68"/>
      <c r="F29" s="68"/>
      <c r="G29" s="68"/>
      <c r="H29" s="68"/>
      <c r="I29" s="69" t="s">
        <v>76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70"/>
      <c r="AS29" s="71">
        <f>AS30+AS31</f>
        <v>34546.48857499805</v>
      </c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2">
        <f>BM30+BM31</f>
        <v>240</v>
      </c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3">
        <f t="shared" si="0"/>
        <v>143.94370239582523</v>
      </c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</row>
    <row r="30" spans="1:102" s="10" customFormat="1" ht="15.75">
      <c r="A30" s="74"/>
      <c r="B30" s="75"/>
      <c r="C30" s="75"/>
      <c r="D30" s="75"/>
      <c r="E30" s="75"/>
      <c r="F30" s="75"/>
      <c r="G30" s="75"/>
      <c r="H30" s="75"/>
      <c r="I30" s="76" t="s">
        <v>11</v>
      </c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7"/>
      <c r="AS30" s="78">
        <f>'[1]кальк.'!$C$24</f>
        <v>17273.244287499027</v>
      </c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9">
        <v>120</v>
      </c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3">
        <f t="shared" si="0"/>
        <v>143.94370239582523</v>
      </c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</row>
    <row r="31" spans="1:102" s="10" customFormat="1" ht="15.75">
      <c r="A31" s="63"/>
      <c r="B31" s="56"/>
      <c r="C31" s="56"/>
      <c r="D31" s="56"/>
      <c r="E31" s="56"/>
      <c r="F31" s="56"/>
      <c r="G31" s="56"/>
      <c r="H31" s="56"/>
      <c r="I31" s="64" t="s">
        <v>61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5"/>
      <c r="AS31" s="66">
        <f>AS30</f>
        <v>17273.244287499027</v>
      </c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47">
        <v>120</v>
      </c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51">
        <f t="shared" si="0"/>
        <v>143.94370239582523</v>
      </c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</row>
    <row r="32" ht="4.5" customHeight="1" hidden="1"/>
    <row r="33" spans="1:102" ht="27.75" customHeight="1">
      <c r="A33" s="60" t="s">
        <v>77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tabSelected="1" view="pageBreakPreview" zoomScaleSheetLayoutView="100" zoomScalePageLayoutView="0" workbookViewId="0" topLeftCell="A1">
      <pane xSplit="61" ySplit="14" topLeftCell="BJ37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78</v>
      </c>
    </row>
    <row r="2" spans="67:102" s="1" customFormat="1" ht="40.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4" t="s">
        <v>79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39.75" customHeight="1">
      <c r="A10" s="55" t="s">
        <v>80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16" customFormat="1" ht="15.75" hidden="1"/>
    <row r="12" s="3" customFormat="1" ht="16.5">
      <c r="CX12" s="4" t="s">
        <v>81</v>
      </c>
    </row>
    <row r="13" s="16" customFormat="1" ht="6" customHeight="1" hidden="1"/>
    <row r="14" spans="1:102" s="9" customFormat="1" ht="64.5" customHeight="1">
      <c r="A14" s="83" t="s">
        <v>82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3" t="s">
        <v>83</v>
      </c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53" t="s">
        <v>84</v>
      </c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</row>
    <row r="15" spans="1:102" s="10" customFormat="1" ht="36" customHeight="1">
      <c r="A15" s="68" t="s">
        <v>59</v>
      </c>
      <c r="B15" s="68"/>
      <c r="C15" s="68"/>
      <c r="D15" s="68"/>
      <c r="E15" s="68"/>
      <c r="F15" s="68"/>
      <c r="G15" s="68"/>
      <c r="H15" s="68"/>
      <c r="I15" s="70" t="s">
        <v>85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72">
        <f>BJ17+BJ18+BJ20+BJ21</f>
        <v>0</v>
      </c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3">
        <f>CD17+CD18+CD19+CD20+CD21+CD32</f>
        <v>128.18528250296688</v>
      </c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101"/>
    </row>
    <row r="16" spans="1:102" s="10" customFormat="1" ht="21.75" customHeight="1">
      <c r="A16" s="75"/>
      <c r="B16" s="75"/>
      <c r="C16" s="75"/>
      <c r="D16" s="75"/>
      <c r="E16" s="75"/>
      <c r="F16" s="75"/>
      <c r="G16" s="75"/>
      <c r="H16" s="75"/>
      <c r="I16" s="102" t="s">
        <v>86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4"/>
    </row>
    <row r="17" spans="1:102" s="10" customFormat="1" ht="21.75" customHeight="1">
      <c r="A17" s="75"/>
      <c r="B17" s="75"/>
      <c r="C17" s="75"/>
      <c r="D17" s="75"/>
      <c r="E17" s="75"/>
      <c r="F17" s="75"/>
      <c r="G17" s="75"/>
      <c r="H17" s="75"/>
      <c r="I17" s="77" t="s">
        <v>87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>
        <v>13</v>
      </c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4"/>
    </row>
    <row r="18" spans="1:102" s="10" customFormat="1" ht="21.75" customHeight="1">
      <c r="A18" s="75"/>
      <c r="B18" s="75"/>
      <c r="C18" s="75"/>
      <c r="D18" s="75"/>
      <c r="E18" s="75"/>
      <c r="F18" s="75"/>
      <c r="G18" s="75"/>
      <c r="H18" s="75"/>
      <c r="I18" s="77" t="s">
        <v>88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4"/>
    </row>
    <row r="19" spans="1:102" s="10" customFormat="1" ht="21.75" customHeight="1">
      <c r="A19" s="75"/>
      <c r="B19" s="75"/>
      <c r="C19" s="75"/>
      <c r="D19" s="75"/>
      <c r="E19" s="75"/>
      <c r="F19" s="75"/>
      <c r="G19" s="75"/>
      <c r="H19" s="75"/>
      <c r="I19" s="77" t="s">
        <v>89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96">
        <f>'[1]НВВ'!$C$12</f>
        <v>64.6664618340454</v>
      </c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7"/>
    </row>
    <row r="20" spans="1:102" s="10" customFormat="1" ht="21.75" customHeight="1">
      <c r="A20" s="75"/>
      <c r="B20" s="75"/>
      <c r="C20" s="75"/>
      <c r="D20" s="75"/>
      <c r="E20" s="75"/>
      <c r="F20" s="75"/>
      <c r="G20" s="75"/>
      <c r="H20" s="75"/>
      <c r="I20" s="77" t="s">
        <v>90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96">
        <f>CD19*30.4%</f>
        <v>19.6586043975498</v>
      </c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7"/>
    </row>
    <row r="21" spans="1:102" s="10" customFormat="1" ht="21.75" customHeight="1">
      <c r="A21" s="75"/>
      <c r="B21" s="75"/>
      <c r="C21" s="75"/>
      <c r="D21" s="75"/>
      <c r="E21" s="75"/>
      <c r="F21" s="75"/>
      <c r="G21" s="75"/>
      <c r="H21" s="75"/>
      <c r="I21" s="77" t="s">
        <v>91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79">
        <f>BJ23+BJ24+BJ25</f>
        <v>0</v>
      </c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96">
        <f>CD23+CD24+CD25</f>
        <v>17.901728386885747</v>
      </c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7"/>
    </row>
    <row r="22" spans="1:102" s="10" customFormat="1" ht="21.75" customHeight="1">
      <c r="A22" s="75"/>
      <c r="B22" s="75"/>
      <c r="C22" s="75"/>
      <c r="D22" s="75"/>
      <c r="E22" s="75"/>
      <c r="F22" s="75"/>
      <c r="G22" s="75"/>
      <c r="H22" s="75"/>
      <c r="I22" s="77" t="s">
        <v>92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4"/>
    </row>
    <row r="23" spans="1:102" s="10" customFormat="1" ht="36.75" customHeight="1">
      <c r="A23" s="75"/>
      <c r="B23" s="75"/>
      <c r="C23" s="75"/>
      <c r="D23" s="75"/>
      <c r="E23" s="75"/>
      <c r="F23" s="75"/>
      <c r="G23" s="75"/>
      <c r="H23" s="75"/>
      <c r="I23" s="93" t="s">
        <v>93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4"/>
    </row>
    <row r="24" spans="1:102" s="10" customFormat="1" ht="54" customHeight="1">
      <c r="A24" s="75"/>
      <c r="B24" s="75"/>
      <c r="C24" s="75"/>
      <c r="D24" s="75"/>
      <c r="E24" s="75"/>
      <c r="F24" s="75"/>
      <c r="G24" s="75"/>
      <c r="H24" s="75"/>
      <c r="I24" s="93" t="s">
        <v>94</v>
      </c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4"/>
    </row>
    <row r="25" spans="1:102" s="10" customFormat="1" ht="36.75" customHeight="1">
      <c r="A25" s="75"/>
      <c r="B25" s="75"/>
      <c r="C25" s="75"/>
      <c r="D25" s="75"/>
      <c r="E25" s="75"/>
      <c r="F25" s="75"/>
      <c r="G25" s="75"/>
      <c r="H25" s="75"/>
      <c r="I25" s="93" t="s">
        <v>95</v>
      </c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79">
        <f>BJ27+BJ28+BJ29+BJ30+BJ31</f>
        <v>0</v>
      </c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96">
        <f>CD27+CD28+CD29+CD30+CD31</f>
        <v>17.901728386885747</v>
      </c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7"/>
    </row>
    <row r="26" spans="1:102" s="10" customFormat="1" ht="21.75" customHeight="1">
      <c r="A26" s="75"/>
      <c r="B26" s="75"/>
      <c r="C26" s="75"/>
      <c r="D26" s="75"/>
      <c r="E26" s="75"/>
      <c r="F26" s="75"/>
      <c r="G26" s="75"/>
      <c r="H26" s="75"/>
      <c r="I26" s="93" t="s">
        <v>86</v>
      </c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4"/>
    </row>
    <row r="27" spans="1:102" s="10" customFormat="1" ht="21.75" customHeight="1">
      <c r="A27" s="75"/>
      <c r="B27" s="75"/>
      <c r="C27" s="75"/>
      <c r="D27" s="75"/>
      <c r="E27" s="75"/>
      <c r="F27" s="75"/>
      <c r="G27" s="75"/>
      <c r="H27" s="75"/>
      <c r="I27" s="98" t="s">
        <v>96</v>
      </c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>
        <v>4</v>
      </c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4"/>
    </row>
    <row r="28" spans="1:102" s="10" customFormat="1" ht="36" customHeight="1">
      <c r="A28" s="75"/>
      <c r="B28" s="75"/>
      <c r="C28" s="75"/>
      <c r="D28" s="75"/>
      <c r="E28" s="75"/>
      <c r="F28" s="75"/>
      <c r="G28" s="75"/>
      <c r="H28" s="75"/>
      <c r="I28" s="98" t="s">
        <v>97</v>
      </c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4"/>
    </row>
    <row r="29" spans="1:102" s="10" customFormat="1" ht="54" customHeight="1">
      <c r="A29" s="75"/>
      <c r="B29" s="75"/>
      <c r="C29" s="75"/>
      <c r="D29" s="75"/>
      <c r="E29" s="75"/>
      <c r="F29" s="75"/>
      <c r="G29" s="75"/>
      <c r="H29" s="75"/>
      <c r="I29" s="98" t="s">
        <v>98</v>
      </c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>
        <v>0.5</v>
      </c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4"/>
    </row>
    <row r="30" spans="1:102" s="10" customFormat="1" ht="22.5" customHeight="1">
      <c r="A30" s="75"/>
      <c r="B30" s="75"/>
      <c r="C30" s="75"/>
      <c r="D30" s="75"/>
      <c r="E30" s="75"/>
      <c r="F30" s="75"/>
      <c r="G30" s="75"/>
      <c r="H30" s="75"/>
      <c r="I30" s="98" t="s">
        <v>99</v>
      </c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>
        <v>10.5</v>
      </c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4"/>
    </row>
    <row r="31" spans="1:102" s="10" customFormat="1" ht="36.75" customHeight="1">
      <c r="A31" s="75"/>
      <c r="B31" s="75"/>
      <c r="C31" s="75"/>
      <c r="D31" s="75"/>
      <c r="E31" s="75"/>
      <c r="F31" s="75"/>
      <c r="G31" s="75"/>
      <c r="H31" s="75"/>
      <c r="I31" s="98" t="s">
        <v>100</v>
      </c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96">
        <f>'[1]НВВ'!$C$22</f>
        <v>2.9017283868857477</v>
      </c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7"/>
    </row>
    <row r="32" spans="1:102" s="10" customFormat="1" ht="21.75" customHeight="1">
      <c r="A32" s="75"/>
      <c r="B32" s="75"/>
      <c r="C32" s="75"/>
      <c r="D32" s="75"/>
      <c r="E32" s="75"/>
      <c r="F32" s="75"/>
      <c r="G32" s="75"/>
      <c r="H32" s="75"/>
      <c r="I32" s="77" t="s">
        <v>101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79">
        <f>BJ34+BJ35+BJ36+BJ37</f>
        <v>0</v>
      </c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96">
        <f>CD34+CD35+CD36+CD37</f>
        <v>12.958487884485933</v>
      </c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7"/>
    </row>
    <row r="33" spans="1:102" s="10" customFormat="1" ht="21.75" customHeight="1">
      <c r="A33" s="75"/>
      <c r="B33" s="75"/>
      <c r="C33" s="75"/>
      <c r="D33" s="75"/>
      <c r="E33" s="75"/>
      <c r="F33" s="75"/>
      <c r="G33" s="75"/>
      <c r="H33" s="75"/>
      <c r="I33" s="77" t="s">
        <v>86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4"/>
    </row>
    <row r="34" spans="1:102" s="10" customFormat="1" ht="21.75" customHeight="1">
      <c r="A34" s="75"/>
      <c r="B34" s="75"/>
      <c r="C34" s="75"/>
      <c r="D34" s="75"/>
      <c r="E34" s="75"/>
      <c r="F34" s="75"/>
      <c r="G34" s="75"/>
      <c r="H34" s="75"/>
      <c r="I34" s="93" t="s">
        <v>102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96">
        <f>'[1]НВВ'!$C$24</f>
        <v>0.14720770981655812</v>
      </c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7"/>
    </row>
    <row r="35" spans="1:102" s="10" customFormat="1" ht="21.75" customHeight="1">
      <c r="A35" s="75"/>
      <c r="B35" s="75"/>
      <c r="C35" s="75"/>
      <c r="D35" s="75"/>
      <c r="E35" s="75"/>
      <c r="F35" s="75"/>
      <c r="G35" s="75"/>
      <c r="H35" s="75"/>
      <c r="I35" s="93" t="s">
        <v>103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4"/>
    </row>
    <row r="36" spans="1:102" s="10" customFormat="1" ht="21.75" customHeight="1">
      <c r="A36" s="75"/>
      <c r="B36" s="75"/>
      <c r="C36" s="75"/>
      <c r="D36" s="75"/>
      <c r="E36" s="75"/>
      <c r="F36" s="75"/>
      <c r="G36" s="75"/>
      <c r="H36" s="75"/>
      <c r="I36" s="93" t="s">
        <v>104</v>
      </c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4"/>
    </row>
    <row r="37" spans="1:102" s="10" customFormat="1" ht="37.5" customHeight="1">
      <c r="A37" s="56"/>
      <c r="B37" s="56"/>
      <c r="C37" s="56"/>
      <c r="D37" s="56"/>
      <c r="E37" s="56"/>
      <c r="F37" s="56"/>
      <c r="G37" s="56"/>
      <c r="H37" s="56"/>
      <c r="I37" s="88" t="s">
        <v>105</v>
      </c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6">
        <f>'[1]НВВ'!$C$28</f>
        <v>12.811280174669376</v>
      </c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90"/>
    </row>
    <row r="38" spans="1:102" s="10" customFormat="1" ht="101.25" customHeight="1">
      <c r="A38" s="48" t="s">
        <v>62</v>
      </c>
      <c r="B38" s="48"/>
      <c r="C38" s="48"/>
      <c r="D38" s="48"/>
      <c r="E38" s="48"/>
      <c r="F38" s="48"/>
      <c r="G38" s="48"/>
      <c r="H38" s="48"/>
      <c r="I38" s="50" t="s">
        <v>106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91">
        <f>'[1]НВВ'!$C$30</f>
        <v>2027.007</v>
      </c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</row>
    <row r="39" spans="1:102" s="10" customFormat="1" ht="24" customHeight="1">
      <c r="A39" s="48" t="s">
        <v>64</v>
      </c>
      <c r="B39" s="48"/>
      <c r="C39" s="48"/>
      <c r="D39" s="48"/>
      <c r="E39" s="48"/>
      <c r="F39" s="48"/>
      <c r="G39" s="48"/>
      <c r="H39" s="48"/>
      <c r="I39" s="50" t="s">
        <v>107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80"/>
    </row>
    <row r="40" spans="1:102" s="10" customFormat="1" ht="39.75" customHeight="1">
      <c r="A40" s="56"/>
      <c r="B40" s="56"/>
      <c r="C40" s="56"/>
      <c r="D40" s="56"/>
      <c r="E40" s="56"/>
      <c r="F40" s="56"/>
      <c r="G40" s="56"/>
      <c r="H40" s="56"/>
      <c r="I40" s="58" t="s">
        <v>108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47">
        <f>BJ15+BJ38+BJ39</f>
        <v>0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86">
        <f>CD15+CD38+CD39</f>
        <v>2155.192282502967</v>
      </c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15"/>
  <sheetViews>
    <sheetView tabSelected="1" view="pageBreakPreview" zoomScale="85" zoomScaleSheetLayoutView="85" zoomScalePageLayoutView="0" workbookViewId="0" topLeftCell="A1">
      <pane xSplit="39" ySplit="12" topLeftCell="AN13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109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4" t="s">
        <v>110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41.25" customHeight="1">
      <c r="A10" s="55" t="s">
        <v>111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3" customFormat="1" ht="16.5" hidden="1"/>
    <row r="12" spans="1:102" s="9" customFormat="1" ht="84" customHeight="1">
      <c r="A12" s="83" t="s">
        <v>112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3" t="s">
        <v>113</v>
      </c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53" t="s">
        <v>114</v>
      </c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</row>
    <row r="13" spans="1:102" s="10" customFormat="1" ht="51.75" customHeight="1">
      <c r="A13" s="56" t="s">
        <v>59</v>
      </c>
      <c r="B13" s="56"/>
      <c r="C13" s="56"/>
      <c r="D13" s="56"/>
      <c r="E13" s="56"/>
      <c r="F13" s="56"/>
      <c r="G13" s="56"/>
      <c r="H13" s="57" t="s">
        <v>115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8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63"/>
    </row>
    <row r="14" spans="1:102" s="10" customFormat="1" ht="129" customHeight="1">
      <c r="A14" s="48" t="s">
        <v>62</v>
      </c>
      <c r="B14" s="48"/>
      <c r="C14" s="48"/>
      <c r="D14" s="48"/>
      <c r="E14" s="48"/>
      <c r="F14" s="48"/>
      <c r="G14" s="48"/>
      <c r="H14" s="49" t="s">
        <v>116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50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80"/>
    </row>
    <row r="15" spans="1:102" s="10" customFormat="1" ht="65.25" customHeight="1">
      <c r="A15" s="48" t="s">
        <v>64</v>
      </c>
      <c r="B15" s="48"/>
      <c r="C15" s="48"/>
      <c r="D15" s="48"/>
      <c r="E15" s="48"/>
      <c r="F15" s="48"/>
      <c r="G15" s="48"/>
      <c r="H15" s="49" t="s">
        <v>117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50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80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20"/>
  <sheetViews>
    <sheetView tabSelected="1" view="pageBreakPreview" zoomScale="70" zoomScaleSheetLayoutView="70" zoomScalePageLayoutView="0" workbookViewId="0" topLeftCell="A1">
      <pane xSplit="33" ySplit="12" topLeftCell="AH13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118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4" t="s">
        <v>110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59.25" customHeight="1">
      <c r="A10" s="55" t="s">
        <v>119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3" customFormat="1" ht="16.5" hidden="1"/>
    <row r="12" spans="1:102" s="9" customFormat="1" ht="176.25" customHeight="1">
      <c r="A12" s="83" t="s">
        <v>112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 t="s">
        <v>120</v>
      </c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53" t="s">
        <v>121</v>
      </c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53" t="s">
        <v>122</v>
      </c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</row>
    <row r="13" spans="1:102" s="10" customFormat="1" ht="55.5" customHeight="1">
      <c r="A13" s="75" t="s">
        <v>59</v>
      </c>
      <c r="B13" s="75"/>
      <c r="C13" s="75"/>
      <c r="D13" s="75"/>
      <c r="E13" s="75"/>
      <c r="F13" s="75"/>
      <c r="G13" s="75"/>
      <c r="H13" s="108" t="s">
        <v>123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2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4"/>
    </row>
    <row r="14" spans="1:102" s="10" customFormat="1" ht="23.25" customHeight="1">
      <c r="A14" s="75"/>
      <c r="B14" s="75"/>
      <c r="C14" s="75"/>
      <c r="D14" s="75"/>
      <c r="E14" s="75"/>
      <c r="F14" s="75"/>
      <c r="G14" s="75"/>
      <c r="H14" s="104" t="s">
        <v>124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5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4"/>
    </row>
    <row r="15" spans="1:102" s="10" customFormat="1" ht="23.25" customHeight="1">
      <c r="A15" s="75"/>
      <c r="B15" s="75"/>
      <c r="C15" s="75"/>
      <c r="D15" s="75"/>
      <c r="E15" s="75"/>
      <c r="F15" s="75"/>
      <c r="G15" s="75"/>
      <c r="H15" s="104" t="s">
        <v>125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5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4"/>
    </row>
    <row r="16" spans="1:102" s="10" customFormat="1" ht="23.25" customHeight="1">
      <c r="A16" s="56"/>
      <c r="B16" s="56"/>
      <c r="C16" s="56"/>
      <c r="D16" s="56"/>
      <c r="E16" s="56"/>
      <c r="F16" s="56"/>
      <c r="G16" s="56"/>
      <c r="H16" s="106" t="s">
        <v>126</v>
      </c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63"/>
    </row>
    <row r="17" spans="1:102" s="10" customFormat="1" ht="55.5" customHeight="1">
      <c r="A17" s="75" t="s">
        <v>62</v>
      </c>
      <c r="B17" s="75"/>
      <c r="C17" s="75"/>
      <c r="D17" s="75"/>
      <c r="E17" s="75"/>
      <c r="F17" s="75"/>
      <c r="G17" s="75"/>
      <c r="H17" s="108" t="s">
        <v>127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2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4"/>
    </row>
    <row r="18" spans="1:102" s="10" customFormat="1" ht="23.25" customHeight="1">
      <c r="A18" s="75"/>
      <c r="B18" s="75"/>
      <c r="C18" s="75"/>
      <c r="D18" s="75"/>
      <c r="E18" s="75"/>
      <c r="F18" s="75"/>
      <c r="G18" s="75"/>
      <c r="H18" s="104" t="s">
        <v>124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4"/>
    </row>
    <row r="19" spans="1:102" s="10" customFormat="1" ht="23.25" customHeight="1">
      <c r="A19" s="75"/>
      <c r="B19" s="75"/>
      <c r="C19" s="75"/>
      <c r="D19" s="75"/>
      <c r="E19" s="75"/>
      <c r="F19" s="75"/>
      <c r="G19" s="75"/>
      <c r="H19" s="104" t="s">
        <v>125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5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4"/>
    </row>
    <row r="20" spans="1:102" s="10" customFormat="1" ht="23.25" customHeight="1">
      <c r="A20" s="56"/>
      <c r="B20" s="56"/>
      <c r="C20" s="56"/>
      <c r="D20" s="56"/>
      <c r="E20" s="56"/>
      <c r="F20" s="56"/>
      <c r="G20" s="56"/>
      <c r="H20" s="106" t="s">
        <v>126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63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32"/>
  <sheetViews>
    <sheetView tabSelected="1" view="pageBreakPreview" zoomScale="85" zoomScaleSheetLayoutView="85" zoomScalePageLayoutView="0" workbookViewId="0" topLeftCell="A1">
      <pane xSplit="21" ySplit="13" topLeftCell="V14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128</v>
      </c>
    </row>
    <row r="2" spans="66:102" s="1" customFormat="1" ht="55.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4" t="s">
        <v>129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39.75" customHeight="1">
      <c r="A10" s="55" t="s">
        <v>130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ht="18.75" customHeight="1" hidden="1"/>
    <row r="12" spans="1:102" s="17" customFormat="1" ht="27.75" customHeight="1">
      <c r="A12" s="132" t="s">
        <v>131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3"/>
      <c r="V12" s="131" t="s">
        <v>132</v>
      </c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7"/>
      <c r="AW12" s="131" t="s">
        <v>133</v>
      </c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7"/>
      <c r="BX12" s="131" t="s">
        <v>134</v>
      </c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</row>
    <row r="13" spans="1:102" s="17" customFormat="1" ht="35.2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5"/>
      <c r="V13" s="130" t="s">
        <v>124</v>
      </c>
      <c r="W13" s="130"/>
      <c r="X13" s="130"/>
      <c r="Y13" s="130"/>
      <c r="Z13" s="130"/>
      <c r="AA13" s="130"/>
      <c r="AB13" s="130"/>
      <c r="AC13" s="130"/>
      <c r="AD13" s="130"/>
      <c r="AE13" s="130" t="s">
        <v>125</v>
      </c>
      <c r="AF13" s="130"/>
      <c r="AG13" s="130"/>
      <c r="AH13" s="130"/>
      <c r="AI13" s="130"/>
      <c r="AJ13" s="130"/>
      <c r="AK13" s="130"/>
      <c r="AL13" s="130"/>
      <c r="AM13" s="130"/>
      <c r="AN13" s="130" t="s">
        <v>135</v>
      </c>
      <c r="AO13" s="130"/>
      <c r="AP13" s="130"/>
      <c r="AQ13" s="130"/>
      <c r="AR13" s="130"/>
      <c r="AS13" s="130"/>
      <c r="AT13" s="130"/>
      <c r="AU13" s="130"/>
      <c r="AV13" s="130"/>
      <c r="AW13" s="130" t="s">
        <v>124</v>
      </c>
      <c r="AX13" s="130"/>
      <c r="AY13" s="130"/>
      <c r="AZ13" s="130"/>
      <c r="BA13" s="130"/>
      <c r="BB13" s="130"/>
      <c r="BC13" s="130"/>
      <c r="BD13" s="130"/>
      <c r="BE13" s="130"/>
      <c r="BF13" s="130" t="s">
        <v>125</v>
      </c>
      <c r="BG13" s="130"/>
      <c r="BH13" s="130"/>
      <c r="BI13" s="130"/>
      <c r="BJ13" s="130"/>
      <c r="BK13" s="130"/>
      <c r="BL13" s="130"/>
      <c r="BM13" s="130"/>
      <c r="BN13" s="130"/>
      <c r="BO13" s="130" t="s">
        <v>135</v>
      </c>
      <c r="BP13" s="130"/>
      <c r="BQ13" s="130"/>
      <c r="BR13" s="130"/>
      <c r="BS13" s="130"/>
      <c r="BT13" s="130"/>
      <c r="BU13" s="130"/>
      <c r="BV13" s="130"/>
      <c r="BW13" s="130"/>
      <c r="BX13" s="130" t="s">
        <v>124</v>
      </c>
      <c r="BY13" s="130"/>
      <c r="BZ13" s="130"/>
      <c r="CA13" s="130"/>
      <c r="CB13" s="130"/>
      <c r="CC13" s="130"/>
      <c r="CD13" s="130"/>
      <c r="CE13" s="130"/>
      <c r="CF13" s="130"/>
      <c r="CG13" s="130" t="s">
        <v>125</v>
      </c>
      <c r="CH13" s="130"/>
      <c r="CI13" s="130"/>
      <c r="CJ13" s="130"/>
      <c r="CK13" s="130"/>
      <c r="CL13" s="130"/>
      <c r="CM13" s="130"/>
      <c r="CN13" s="130"/>
      <c r="CO13" s="130"/>
      <c r="CP13" s="130" t="s">
        <v>135</v>
      </c>
      <c r="CQ13" s="130"/>
      <c r="CR13" s="130"/>
      <c r="CS13" s="130"/>
      <c r="CT13" s="130"/>
      <c r="CU13" s="130"/>
      <c r="CV13" s="130"/>
      <c r="CW13" s="130"/>
      <c r="CX13" s="131"/>
    </row>
    <row r="14" spans="1:102" s="18" customFormat="1" ht="12.75">
      <c r="A14" s="127" t="s">
        <v>59</v>
      </c>
      <c r="B14" s="122"/>
      <c r="C14" s="122"/>
      <c r="D14" s="122"/>
      <c r="E14" s="122"/>
      <c r="F14" s="123"/>
      <c r="G14" s="128" t="s">
        <v>136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3"/>
    </row>
    <row r="15" spans="1:102" s="18" customFormat="1" ht="12.75">
      <c r="A15" s="124"/>
      <c r="B15" s="120"/>
      <c r="C15" s="120"/>
      <c r="D15" s="120"/>
      <c r="E15" s="120"/>
      <c r="F15" s="121"/>
      <c r="G15" s="125" t="s">
        <v>137</v>
      </c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1"/>
    </row>
    <row r="16" spans="1:102" s="18" customFormat="1" ht="12.75">
      <c r="A16" s="117"/>
      <c r="B16" s="112"/>
      <c r="C16" s="112"/>
      <c r="D16" s="112"/>
      <c r="E16" s="112"/>
      <c r="F16" s="113"/>
      <c r="G16" s="118" t="s">
        <v>138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3"/>
    </row>
    <row r="17" spans="1:102" s="18" customFormat="1" ht="27.75" customHeight="1">
      <c r="A17" s="127" t="s">
        <v>62</v>
      </c>
      <c r="B17" s="122"/>
      <c r="C17" s="122"/>
      <c r="D17" s="122"/>
      <c r="E17" s="122"/>
      <c r="F17" s="123"/>
      <c r="G17" s="128" t="s">
        <v>139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3"/>
    </row>
    <row r="18" spans="1:102" s="18" customFormat="1" ht="12.75">
      <c r="A18" s="124"/>
      <c r="B18" s="120"/>
      <c r="C18" s="120"/>
      <c r="D18" s="120"/>
      <c r="E18" s="120"/>
      <c r="F18" s="121"/>
      <c r="G18" s="125" t="s">
        <v>137</v>
      </c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1"/>
    </row>
    <row r="19" spans="1:102" s="18" customFormat="1" ht="12.75">
      <c r="A19" s="117"/>
      <c r="B19" s="112"/>
      <c r="C19" s="112"/>
      <c r="D19" s="112"/>
      <c r="E19" s="112"/>
      <c r="F19" s="113"/>
      <c r="G19" s="118" t="s">
        <v>140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3"/>
    </row>
    <row r="20" spans="1:102" s="18" customFormat="1" ht="29.25" customHeight="1">
      <c r="A20" s="127" t="s">
        <v>64</v>
      </c>
      <c r="B20" s="122"/>
      <c r="C20" s="122"/>
      <c r="D20" s="122"/>
      <c r="E20" s="122"/>
      <c r="F20" s="123"/>
      <c r="G20" s="128" t="s">
        <v>141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3"/>
    </row>
    <row r="21" spans="1:102" s="18" customFormat="1" ht="12.75">
      <c r="A21" s="124"/>
      <c r="B21" s="120"/>
      <c r="C21" s="120"/>
      <c r="D21" s="120"/>
      <c r="E21" s="120"/>
      <c r="F21" s="121"/>
      <c r="G21" s="125" t="s">
        <v>137</v>
      </c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1"/>
    </row>
    <row r="22" spans="1:102" s="18" customFormat="1" ht="12.75">
      <c r="A22" s="117"/>
      <c r="B22" s="112"/>
      <c r="C22" s="112"/>
      <c r="D22" s="112"/>
      <c r="E22" s="112"/>
      <c r="F22" s="113"/>
      <c r="G22" s="118" t="s">
        <v>142</v>
      </c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3"/>
    </row>
    <row r="23" spans="1:102" s="18" customFormat="1" ht="29.25" customHeight="1">
      <c r="A23" s="127" t="s">
        <v>71</v>
      </c>
      <c r="B23" s="122"/>
      <c r="C23" s="122"/>
      <c r="D23" s="122"/>
      <c r="E23" s="122"/>
      <c r="F23" s="123"/>
      <c r="G23" s="128" t="s">
        <v>143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3"/>
    </row>
    <row r="24" spans="1:102" s="18" customFormat="1" ht="12.75">
      <c r="A24" s="124"/>
      <c r="B24" s="120"/>
      <c r="C24" s="120"/>
      <c r="D24" s="120"/>
      <c r="E24" s="120"/>
      <c r="F24" s="121"/>
      <c r="G24" s="125" t="s">
        <v>137</v>
      </c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1"/>
    </row>
    <row r="25" spans="1:102" s="18" customFormat="1" ht="12.75">
      <c r="A25" s="117"/>
      <c r="B25" s="112"/>
      <c r="C25" s="112"/>
      <c r="D25" s="112"/>
      <c r="E25" s="112"/>
      <c r="F25" s="113"/>
      <c r="G25" s="118" t="s">
        <v>142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3"/>
    </row>
    <row r="26" spans="1:102" s="18" customFormat="1" ht="12.75">
      <c r="A26" s="127" t="s">
        <v>73</v>
      </c>
      <c r="B26" s="122"/>
      <c r="C26" s="122"/>
      <c r="D26" s="122"/>
      <c r="E26" s="122"/>
      <c r="F26" s="123"/>
      <c r="G26" s="128" t="s">
        <v>144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3"/>
    </row>
    <row r="27" spans="1:102" s="18" customFormat="1" ht="12.75">
      <c r="A27" s="124"/>
      <c r="B27" s="120"/>
      <c r="C27" s="120"/>
      <c r="D27" s="120"/>
      <c r="E27" s="120"/>
      <c r="F27" s="121"/>
      <c r="G27" s="125" t="s">
        <v>137</v>
      </c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1"/>
    </row>
    <row r="28" spans="1:102" s="18" customFormat="1" ht="12.75">
      <c r="A28" s="117"/>
      <c r="B28" s="112"/>
      <c r="C28" s="112"/>
      <c r="D28" s="112"/>
      <c r="E28" s="112"/>
      <c r="F28" s="113"/>
      <c r="G28" s="118" t="s">
        <v>142</v>
      </c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3"/>
    </row>
    <row r="29" spans="1:102" s="18" customFormat="1" ht="27.75" customHeight="1">
      <c r="A29" s="114" t="s">
        <v>75</v>
      </c>
      <c r="B29" s="110"/>
      <c r="C29" s="110"/>
      <c r="D29" s="110"/>
      <c r="E29" s="110"/>
      <c r="F29" s="111"/>
      <c r="G29" s="115" t="s">
        <v>145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1"/>
    </row>
    <row r="30" ht="4.5" customHeight="1"/>
    <row r="31" spans="1:102" ht="30" customHeight="1">
      <c r="A31" s="60" t="s">
        <v>146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</row>
    <row r="32" spans="1:102" ht="106.5" customHeight="1">
      <c r="A32" s="109" t="s">
        <v>147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X32"/>
  <sheetViews>
    <sheetView tabSelected="1" view="pageBreakPreview" zoomScale="85" zoomScaleSheetLayoutView="85" zoomScalePageLayoutView="0" workbookViewId="0" topLeftCell="A1">
      <pane xSplit="34" ySplit="13" topLeftCell="AI14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148</v>
      </c>
    </row>
    <row r="2" spans="67:102" s="1" customFormat="1" ht="39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9" t="s">
        <v>129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</row>
    <row r="10" spans="1:102" s="6" customFormat="1" ht="36.75" customHeight="1">
      <c r="A10" s="140" t="s">
        <v>149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</row>
    <row r="11" ht="12" customHeight="1" hidden="1"/>
    <row r="12" spans="1:102" s="9" customFormat="1" ht="33.75" customHeight="1">
      <c r="A12" s="141" t="s">
        <v>150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40"/>
      <c r="AI12" s="53" t="s">
        <v>151</v>
      </c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83"/>
      <c r="BQ12" s="53" t="s">
        <v>133</v>
      </c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</row>
    <row r="13" spans="1:102" s="9" customFormat="1" ht="33.7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42"/>
      <c r="AI13" s="52" t="s">
        <v>124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 t="s">
        <v>125</v>
      </c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 t="s">
        <v>135</v>
      </c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 t="s">
        <v>124</v>
      </c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 t="s">
        <v>125</v>
      </c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 t="s">
        <v>135</v>
      </c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3"/>
    </row>
    <row r="14" spans="1:102" s="10" customFormat="1" ht="15.75">
      <c r="A14" s="68" t="s">
        <v>59</v>
      </c>
      <c r="B14" s="68"/>
      <c r="C14" s="68"/>
      <c r="D14" s="68"/>
      <c r="E14" s="68"/>
      <c r="F14" s="68"/>
      <c r="G14" s="70" t="s">
        <v>136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67"/>
    </row>
    <row r="15" spans="1:102" s="10" customFormat="1" ht="16.5" customHeight="1">
      <c r="A15" s="75"/>
      <c r="B15" s="75"/>
      <c r="C15" s="75"/>
      <c r="D15" s="75"/>
      <c r="E15" s="75"/>
      <c r="F15" s="75"/>
      <c r="G15" s="77" t="s">
        <v>137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4"/>
    </row>
    <row r="16" spans="1:102" s="10" customFormat="1" ht="16.5" customHeight="1">
      <c r="A16" s="56"/>
      <c r="B16" s="56"/>
      <c r="C16" s="56"/>
      <c r="D16" s="56"/>
      <c r="E16" s="56"/>
      <c r="F16" s="56"/>
      <c r="G16" s="65" t="s">
        <v>138</v>
      </c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63"/>
    </row>
    <row r="17" spans="1:102" s="10" customFormat="1" ht="33.75" customHeight="1">
      <c r="A17" s="68" t="s">
        <v>62</v>
      </c>
      <c r="B17" s="68"/>
      <c r="C17" s="68"/>
      <c r="D17" s="68"/>
      <c r="E17" s="68"/>
      <c r="F17" s="68"/>
      <c r="G17" s="70" t="s">
        <v>152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67"/>
    </row>
    <row r="18" spans="1:102" s="10" customFormat="1" ht="16.5" customHeight="1">
      <c r="A18" s="75"/>
      <c r="B18" s="75"/>
      <c r="C18" s="75"/>
      <c r="D18" s="75"/>
      <c r="E18" s="75"/>
      <c r="F18" s="75"/>
      <c r="G18" s="77" t="s">
        <v>137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4"/>
    </row>
    <row r="19" spans="1:102" s="10" customFormat="1" ht="16.5" customHeight="1">
      <c r="A19" s="56"/>
      <c r="B19" s="56"/>
      <c r="C19" s="56"/>
      <c r="D19" s="56"/>
      <c r="E19" s="56"/>
      <c r="F19" s="56"/>
      <c r="G19" s="65" t="s">
        <v>140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63"/>
    </row>
    <row r="20" spans="1:102" s="10" customFormat="1" ht="33.75" customHeight="1">
      <c r="A20" s="68" t="s">
        <v>64</v>
      </c>
      <c r="B20" s="68"/>
      <c r="C20" s="68"/>
      <c r="D20" s="68"/>
      <c r="E20" s="68"/>
      <c r="F20" s="68"/>
      <c r="G20" s="70" t="s">
        <v>141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67"/>
    </row>
    <row r="21" spans="1:102" s="10" customFormat="1" ht="15.75">
      <c r="A21" s="75"/>
      <c r="B21" s="75"/>
      <c r="C21" s="75"/>
      <c r="D21" s="75"/>
      <c r="E21" s="75"/>
      <c r="F21" s="75"/>
      <c r="G21" s="77" t="s">
        <v>137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4"/>
    </row>
    <row r="22" spans="1:102" s="10" customFormat="1" ht="33.75" customHeight="1">
      <c r="A22" s="56"/>
      <c r="B22" s="56"/>
      <c r="C22" s="56"/>
      <c r="D22" s="56"/>
      <c r="E22" s="56"/>
      <c r="F22" s="56"/>
      <c r="G22" s="65" t="s">
        <v>153</v>
      </c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63"/>
    </row>
    <row r="23" spans="1:102" s="10" customFormat="1" ht="33.75" customHeight="1">
      <c r="A23" s="68" t="s">
        <v>71</v>
      </c>
      <c r="B23" s="68"/>
      <c r="C23" s="68"/>
      <c r="D23" s="68"/>
      <c r="E23" s="68"/>
      <c r="F23" s="68"/>
      <c r="G23" s="70" t="s">
        <v>143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67"/>
    </row>
    <row r="24" spans="1:102" s="10" customFormat="1" ht="15.75">
      <c r="A24" s="75"/>
      <c r="B24" s="75"/>
      <c r="C24" s="75"/>
      <c r="D24" s="75"/>
      <c r="E24" s="75"/>
      <c r="F24" s="75"/>
      <c r="G24" s="77" t="s">
        <v>137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4"/>
    </row>
    <row r="25" spans="1:102" s="10" customFormat="1" ht="33.75" customHeight="1">
      <c r="A25" s="56"/>
      <c r="B25" s="56"/>
      <c r="C25" s="56"/>
      <c r="D25" s="56"/>
      <c r="E25" s="56"/>
      <c r="F25" s="56"/>
      <c r="G25" s="65" t="s">
        <v>153</v>
      </c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63"/>
    </row>
    <row r="26" spans="1:102" s="10" customFormat="1" ht="16.5" customHeight="1">
      <c r="A26" s="68" t="s">
        <v>73</v>
      </c>
      <c r="B26" s="68"/>
      <c r="C26" s="68"/>
      <c r="D26" s="68"/>
      <c r="E26" s="68"/>
      <c r="F26" s="68"/>
      <c r="G26" s="70" t="s">
        <v>144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67"/>
    </row>
    <row r="27" spans="1:102" s="10" customFormat="1" ht="15.75">
      <c r="A27" s="75"/>
      <c r="B27" s="75"/>
      <c r="C27" s="75"/>
      <c r="D27" s="75"/>
      <c r="E27" s="75"/>
      <c r="F27" s="75"/>
      <c r="G27" s="77" t="s">
        <v>137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4"/>
    </row>
    <row r="28" spans="1:102" s="10" customFormat="1" ht="33.75" customHeight="1">
      <c r="A28" s="56"/>
      <c r="B28" s="56"/>
      <c r="C28" s="56"/>
      <c r="D28" s="56"/>
      <c r="E28" s="56"/>
      <c r="F28" s="56"/>
      <c r="G28" s="65" t="s">
        <v>153</v>
      </c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63"/>
    </row>
    <row r="29" spans="1:102" s="10" customFormat="1" ht="18" customHeight="1">
      <c r="A29" s="48" t="s">
        <v>75</v>
      </c>
      <c r="B29" s="48"/>
      <c r="C29" s="48"/>
      <c r="D29" s="48"/>
      <c r="E29" s="48"/>
      <c r="F29" s="48"/>
      <c r="G29" s="50" t="s">
        <v>154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80"/>
    </row>
    <row r="30" ht="14.25" customHeight="1" hidden="1"/>
    <row r="31" spans="1:102" s="1" customFormat="1" ht="28.5" customHeight="1">
      <c r="A31" s="60" t="s">
        <v>146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</row>
    <row r="32" spans="1:102" s="1" customFormat="1" ht="105.75" customHeight="1">
      <c r="A32" s="109" t="s">
        <v>147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Дмитриева Ольга Маркеловна</cp:lastModifiedBy>
  <cp:lastPrinted>2018-10-15T10:24:21Z</cp:lastPrinted>
  <dcterms:created xsi:type="dcterms:W3CDTF">2011-01-11T10:25:48Z</dcterms:created>
  <dcterms:modified xsi:type="dcterms:W3CDTF">2018-10-15T10:29:22Z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