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ХВС" sheetId="1" r:id="rId1"/>
  </sheets>
  <definedNames>
    <definedName name="TABLE" localSheetId="0">'ХВС'!$A$4:$A$30</definedName>
  </definedNames>
  <calcPr fullCalcOnLoad="1"/>
</workbook>
</file>

<file path=xl/sharedStrings.xml><?xml version="1.0" encoding="utf-8"?>
<sst xmlns="http://schemas.openxmlformats.org/spreadsheetml/2006/main" count="283" uniqueCount="137">
  <si>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</si>
  <si>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</si>
  <si>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</si>
  <si>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</si>
  <si>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</si>
  <si>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</si>
  <si>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</si>
  <si>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</si>
  <si>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</si>
  <si>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</si>
  <si>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</si>
  <si>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</si>
  <si>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</si>
  <si>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</si>
  <si>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</si>
  <si>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</si>
  <si>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</si>
  <si>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</si>
  <si>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</si>
  <si>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</si>
  <si>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</si>
  <si>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</si>
  <si>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2.7. Информация об основных показателях
финансово-хозяйственной деятельности регулируемой организации</t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</si>
  <si>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</si>
  <si>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</si>
  <si>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</si>
  <si>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</si>
  <si>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</si>
  <si>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t>http://gazpromenergo.gazprom.ru/uslugi-po-peredache-ehlektroehner/</t>
  </si>
  <si>
    <t>Медвежинское месторождение (ГП-1- ГП - 9)</t>
  </si>
  <si>
    <t>ЖК "Юность"</t>
  </si>
  <si>
    <t xml:space="preserve">ООО "Газпром энерго" Надымский филиал </t>
  </si>
  <si>
    <t>п. Заполярный</t>
  </si>
  <si>
    <t>п.Пангоды</t>
  </si>
  <si>
    <t>п.Правохеттинский</t>
  </si>
  <si>
    <t>сп.Солнечный Сургутского  района</t>
  </si>
  <si>
    <t>Ярковский муниципальный район (с.Ярково)</t>
  </si>
  <si>
    <t xml:space="preserve">Уватский муниципальный район </t>
  </si>
  <si>
    <t xml:space="preserve">ООО "Газпром энерго" Сургутский  филиал </t>
  </si>
  <si>
    <t xml:space="preserve"> </t>
  </si>
  <si>
    <t>Питьевая вода (МО г. Оренбург, МО Оренбургский р-н  (Дедуровский с/с, Подгородне-Покровский с/с, Красноуральский с/с, Нижнепавловский с/с, Весенний с/с)</t>
  </si>
  <si>
    <t>Питьевая вода  (МО Оренбургский район (Экспериментальный с/с, Чернореченский с/с, Ивановский с/с, Степановский с/с)).</t>
  </si>
  <si>
    <t xml:space="preserve">ООО "Газпром энерго" Южно-Уральский  филиал </t>
  </si>
  <si>
    <t xml:space="preserve">ООО "Газпром энерго" Южный филиал </t>
  </si>
  <si>
    <t>Подъем, очистка, транспортировка питьевой воды
Астраханская область, с.Замьяны</t>
  </si>
  <si>
    <t>Подъем, очистка, транспортировка технической воды 
Астраханская область, с.Зензели и с.Замьяны</t>
  </si>
  <si>
    <t>Транспортировка воды
Краснодарский край г.Сочи</t>
  </si>
  <si>
    <t>Подъем, очистка, транспортировка питьевой воды 
Ставропольский край, с.Привольное</t>
  </si>
  <si>
    <t xml:space="preserve">ООО "Газпром энерго" Северо-Кавказский филиал </t>
  </si>
  <si>
    <t xml:space="preserve">ООО "Газпром энерго" Северный филиал </t>
  </si>
  <si>
    <t>с/п Нюксенское, 
Нюксенский МР Вологодской области
 (вода (подъем, очистка, транспорт)</t>
  </si>
  <si>
    <t>с/п Погореловское Тотемский МР Вологодской области (вода (подъем, транспорт)</t>
  </si>
  <si>
    <t>МО ГО «Ухта» (транспорт воды)</t>
  </si>
  <si>
    <t>с/п Спасское Вологодский МР Вологодской области (подъем, очистка, транспорт)</t>
  </si>
  <si>
    <t>МО МР «Усть-Вымский» г.Микунь  (тех.вода для УВТК)</t>
  </si>
  <si>
    <t>МО МР «Княжпогосткий» п.Синдор (вода (подъем, транспорт)</t>
  </si>
  <si>
    <t>МО «Урдомское» МО «Ленский муниципальный район» Архангельской области  вода (добыча, транспорт)</t>
  </si>
  <si>
    <t>МО МР «Усть-Вымский» г. Микунь (пит.вода)</t>
  </si>
  <si>
    <t>МО МР «Усть-Вымский» г.Микунь  (тех.вода)</t>
  </si>
  <si>
    <t xml:space="preserve">ООО "Газпром энерго" Уренгойский филиал </t>
  </si>
  <si>
    <t>Пуровский район</t>
  </si>
  <si>
    <t>Северный водозабор</t>
  </si>
  <si>
    <t>ЯНГКМ, ЗНГКМ</t>
  </si>
  <si>
    <t>6 844,00;
2,60;
2 632,31;</t>
  </si>
  <si>
    <t>169,00;
3,06;
55,09;</t>
  </si>
  <si>
    <t>1 187,00;
3,39;
350,15;</t>
  </si>
  <si>
    <t>11 931,00;
3,29;
3 626,44;</t>
  </si>
  <si>
    <t>1 438,00;
3,41;
421,70;</t>
  </si>
  <si>
    <t>25 4637,19</t>
  </si>
  <si>
    <t>-595,93</t>
  </si>
  <si>
    <t>-810,80</t>
  </si>
  <si>
    <t>748,637;
420,884 - по приборам учёта;                       
327,753 - расчётным путём</t>
  </si>
  <si>
    <t>38,249;
8,463 - по приборам учёта;
29,786   - расчётным путём</t>
  </si>
  <si>
    <t>45,069;
25,719 - по приборам учёта;
 19,350   - расчётным путём</t>
  </si>
  <si>
    <t>5054,83; 
3,08;
1639,73;</t>
  </si>
  <si>
    <t xml:space="preserve">69,7;                 
1,62;                
42,92;               </t>
  </si>
  <si>
    <t xml:space="preserve"> 402,95;          
 1,63;        
 246,64; </t>
  </si>
  <si>
    <t>5 008,17;
3,176;
1 576,69;</t>
  </si>
  <si>
    <t>798,116;
224,848;
3,55;</t>
  </si>
  <si>
    <t>800,72;
225,580;
3,55;</t>
  </si>
  <si>
    <t>368,66;
83,940;
4,39;.</t>
  </si>
  <si>
    <t>165,10;
41,964;
3,93;</t>
  </si>
  <si>
    <t xml:space="preserve">2 108,62;
4,38;
481 932; </t>
  </si>
  <si>
    <t xml:space="preserve">536,47;
2,72;
197 076; </t>
  </si>
  <si>
    <t>213,04;
4,32;
49 330;</t>
  </si>
  <si>
    <t>274,07;
3,88;
70 626;</t>
  </si>
  <si>
    <t xml:space="preserve">587,53;
3,60;
163 081;  </t>
  </si>
  <si>
    <t>793,80;
3,28;
241 985;</t>
  </si>
  <si>
    <t>67,22;
3,22;
20 868,12;</t>
  </si>
  <si>
    <t>937,00;
3,22;
290 970;</t>
  </si>
  <si>
    <t>709,09;
4,30;
164 932;</t>
  </si>
  <si>
    <t>-20 174,14</t>
  </si>
  <si>
    <t>-1 668,28</t>
  </si>
  <si>
    <t>-11 837,5</t>
  </si>
  <si>
    <t>-134 498,6</t>
  </si>
  <si>
    <t>-25 531,7</t>
  </si>
  <si>
    <t>-47 302,56</t>
  </si>
  <si>
    <t>-3 737,25</t>
  </si>
  <si>
    <t>-8 651,63</t>
  </si>
  <si>
    <t>-14 109</t>
  </si>
  <si>
    <t>-21 653,47</t>
  </si>
  <si>
    <t>-1 572,35</t>
  </si>
  <si>
    <t>-1 509,24</t>
  </si>
  <si>
    <t>-4 072,41</t>
  </si>
  <si>
    <t>-5 664,02</t>
  </si>
  <si>
    <t>-3 885,86</t>
  </si>
  <si>
    <t>-14 845,28</t>
  </si>
  <si>
    <t>-4 371,58</t>
  </si>
  <si>
    <t>-10 459,99</t>
  </si>
  <si>
    <t>-10 087,50</t>
  </si>
  <si>
    <t>-2 234,85</t>
  </si>
  <si>
    <t>-1 357,76</t>
  </si>
  <si>
    <t>-1 517,13</t>
  </si>
  <si>
    <t>-7 902,64</t>
  </si>
  <si>
    <t>4 942,21</t>
  </si>
  <si>
    <t>-4 788,06</t>
  </si>
  <si>
    <t xml:space="preserve"> г.Оренбург п. Ростоши</t>
  </si>
  <si>
    <t xml:space="preserve">Техническая вода, Оренбургская область </t>
  </si>
  <si>
    <t>Холодное водоснабжение (питьевая вода),
 Астраханская область</t>
  </si>
  <si>
    <t>Холодное водоснабжение                                                           (питьевая вода (фильтрованная)),
Астраханская область</t>
  </si>
  <si>
    <t>Холодное водоснабжение                                                           (техническая вода),
Астраханская область</t>
  </si>
  <si>
    <t>Рязанская область</t>
  </si>
  <si>
    <t>Московская область</t>
  </si>
  <si>
    <t>Липецкая область</t>
  </si>
  <si>
    <t>г.Москва</t>
  </si>
  <si>
    <t>Тульская область (Щекинский район)</t>
  </si>
  <si>
    <t>Тульская область (Ефремовский район)</t>
  </si>
  <si>
    <t xml:space="preserve">ООО "Газпром энерго" Центральный филиал </t>
  </si>
  <si>
    <t>21 997,14;
3,176; 
6 925,23;</t>
  </si>
  <si>
    <t>2 402,63;
3,176;
756,41;</t>
  </si>
  <si>
    <t>-1244,63</t>
  </si>
  <si>
    <t>-2750,33</t>
  </si>
  <si>
    <t>-890,15</t>
  </si>
  <si>
    <t>-6558,024</t>
  </si>
  <si>
    <t>-5538,46</t>
  </si>
  <si>
    <t xml:space="preserve">Холодное водоснабжение </t>
  </si>
  <si>
    <t>29 407,94
3,176; 
9 258,331.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</si>
</sst>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  <numFmt numFmtId="166" formatCode="_-* #,##0_р_._-;\-* #,##0_р_._-;_-* &quot;-&quot;??_р_._-;_-@_-"/>
    <numFmt numFmtId="167" formatCode="_-* #,##0.000_р_._-;\-* #,##0.0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4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43" fontId="1" fillId="0" borderId="10" xfId="60" applyFont="1" applyBorder="1" applyAlignment="1">
      <alignment horizontal="right" wrapText="1"/>
    </xf>
    <xf numFmtId="10" fontId="1" fillId="33" borderId="13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10" fontId="1" fillId="0" borderId="11" xfId="57" applyNumberFormat="1" applyFont="1" applyBorder="1" applyAlignment="1">
      <alignment horizontal="right" wrapText="1"/>
    </xf>
    <xf numFmtId="43" fontId="1" fillId="0" borderId="14" xfId="60" applyFont="1" applyBorder="1" applyAlignment="1">
      <alignment horizontal="right"/>
    </xf>
    <xf numFmtId="43" fontId="1" fillId="0" borderId="15" xfId="60" applyFont="1" applyBorder="1" applyAlignment="1">
      <alignment horizontal="right"/>
    </xf>
    <xf numFmtId="43" fontId="1" fillId="0" borderId="10" xfId="60" applyFont="1" applyBorder="1" applyAlignment="1">
      <alignment horizontal="right"/>
    </xf>
    <xf numFmtId="43" fontId="1" fillId="33" borderId="14" xfId="6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10" fontId="1" fillId="33" borderId="11" xfId="0" applyNumberFormat="1" applyFont="1" applyFill="1" applyBorder="1" applyAlignment="1">
      <alignment horizontal="right" wrapText="1"/>
    </xf>
    <xf numFmtId="4" fontId="1" fillId="0" borderId="16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9" fontId="1" fillId="0" borderId="16" xfId="0" applyNumberFormat="1" applyFont="1" applyFill="1" applyBorder="1" applyAlignment="1">
      <alignment horizontal="right" wrapText="1"/>
    </xf>
    <xf numFmtId="49" fontId="1" fillId="0" borderId="14" xfId="0" applyNumberFormat="1" applyFont="1" applyFill="1" applyBorder="1" applyAlignment="1">
      <alignment horizontal="right" wrapText="1"/>
    </xf>
    <xf numFmtId="49" fontId="1" fillId="0" borderId="17" xfId="0" applyNumberFormat="1" applyFont="1" applyFill="1" applyBorder="1" applyAlignment="1">
      <alignment horizontal="right" wrapText="1"/>
    </xf>
    <xf numFmtId="4" fontId="1" fillId="0" borderId="18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horizontal="right"/>
    </xf>
    <xf numFmtId="43" fontId="1" fillId="33" borderId="22" xfId="60" applyFont="1" applyFill="1" applyBorder="1" applyAlignment="1">
      <alignment horizontal="right"/>
    </xf>
    <xf numFmtId="43" fontId="1" fillId="33" borderId="15" xfId="60" applyFont="1" applyFill="1" applyBorder="1" applyAlignment="1">
      <alignment horizontal="right"/>
    </xf>
    <xf numFmtId="43" fontId="1" fillId="33" borderId="23" xfId="60" applyFont="1" applyFill="1" applyBorder="1" applyAlignment="1">
      <alignment horizontal="right"/>
    </xf>
    <xf numFmtId="43" fontId="1" fillId="33" borderId="16" xfId="60" applyFont="1" applyFill="1" applyBorder="1" applyAlignment="1">
      <alignment horizontal="right"/>
    </xf>
    <xf numFmtId="43" fontId="1" fillId="33" borderId="10" xfId="60" applyFont="1" applyFill="1" applyBorder="1" applyAlignment="1">
      <alignment horizontal="right"/>
    </xf>
    <xf numFmtId="43" fontId="1" fillId="33" borderId="24" xfId="60" applyFont="1" applyFill="1" applyBorder="1" applyAlignment="1">
      <alignment horizontal="right"/>
    </xf>
    <xf numFmtId="0" fontId="1" fillId="33" borderId="16" xfId="0" applyFont="1" applyFill="1" applyBorder="1" applyAlignment="1">
      <alignment horizontal="right"/>
    </xf>
    <xf numFmtId="166" fontId="1" fillId="33" borderId="10" xfId="60" applyNumberFormat="1" applyFont="1" applyFill="1" applyBorder="1" applyAlignment="1">
      <alignment horizontal="right"/>
    </xf>
    <xf numFmtId="166" fontId="1" fillId="33" borderId="24" xfId="60" applyNumberFormat="1" applyFont="1" applyFill="1" applyBorder="1" applyAlignment="1">
      <alignment horizontal="right"/>
    </xf>
    <xf numFmtId="167" fontId="1" fillId="33" borderId="10" xfId="60" applyNumberFormat="1" applyFont="1" applyFill="1" applyBorder="1" applyAlignment="1">
      <alignment horizontal="right"/>
    </xf>
    <xf numFmtId="167" fontId="1" fillId="33" borderId="24" xfId="60" applyNumberFormat="1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43" fontId="1" fillId="33" borderId="11" xfId="60" applyFont="1" applyFill="1" applyBorder="1" applyAlignment="1">
      <alignment horizontal="right"/>
    </xf>
    <xf numFmtId="43" fontId="1" fillId="33" borderId="25" xfId="60" applyFont="1" applyFill="1" applyBorder="1" applyAlignment="1">
      <alignment horizontal="right"/>
    </xf>
    <xf numFmtId="49" fontId="1" fillId="0" borderId="14" xfId="60" applyNumberFormat="1" applyFont="1" applyBorder="1" applyAlignment="1">
      <alignment horizontal="right" wrapText="1"/>
    </xf>
    <xf numFmtId="43" fontId="1" fillId="0" borderId="11" xfId="60" applyFont="1" applyBorder="1" applyAlignment="1">
      <alignment horizontal="right"/>
    </xf>
    <xf numFmtId="43" fontId="1" fillId="0" borderId="16" xfId="60" applyFont="1" applyBorder="1" applyAlignment="1">
      <alignment horizontal="right"/>
    </xf>
    <xf numFmtId="49" fontId="1" fillId="0" borderId="16" xfId="60" applyNumberFormat="1" applyFont="1" applyBorder="1" applyAlignment="1">
      <alignment horizontal="right" wrapText="1"/>
    </xf>
    <xf numFmtId="43" fontId="1" fillId="0" borderId="18" xfId="60" applyFont="1" applyBorder="1" applyAlignment="1">
      <alignment horizontal="right"/>
    </xf>
    <xf numFmtId="43" fontId="1" fillId="0" borderId="20" xfId="60" applyFont="1" applyBorder="1" applyAlignment="1">
      <alignment horizontal="right"/>
    </xf>
    <xf numFmtId="43" fontId="1" fillId="0" borderId="13" xfId="60" applyFont="1" applyBorder="1" applyAlignment="1">
      <alignment horizontal="right"/>
    </xf>
    <xf numFmtId="43" fontId="1" fillId="0" borderId="20" xfId="60" applyFont="1" applyBorder="1" applyAlignment="1">
      <alignment horizontal="right" wrapText="1"/>
    </xf>
    <xf numFmtId="43" fontId="1" fillId="0" borderId="15" xfId="60" applyFont="1" applyBorder="1" applyAlignment="1">
      <alignment horizontal="right" wrapText="1"/>
    </xf>
    <xf numFmtId="43" fontId="1" fillId="0" borderId="18" xfId="60" applyFont="1" applyBorder="1" applyAlignment="1">
      <alignment horizontal="right" wrapText="1"/>
    </xf>
    <xf numFmtId="43" fontId="1" fillId="0" borderId="26" xfId="60" applyFont="1" applyBorder="1" applyAlignment="1">
      <alignment horizontal="right" wrapText="1"/>
    </xf>
    <xf numFmtId="0" fontId="1" fillId="0" borderId="18" xfId="0" applyFont="1" applyBorder="1" applyAlignment="1">
      <alignment horizontal="right" wrapText="1"/>
    </xf>
    <xf numFmtId="43" fontId="1" fillId="0" borderId="10" xfId="60" applyFont="1" applyFill="1" applyBorder="1" applyAlignment="1">
      <alignment horizontal="right" wrapText="1"/>
    </xf>
    <xf numFmtId="0" fontId="1" fillId="0" borderId="26" xfId="0" applyFont="1" applyBorder="1" applyAlignment="1">
      <alignment horizontal="right" wrapText="1"/>
    </xf>
    <xf numFmtId="43" fontId="1" fillId="33" borderId="10" xfId="60" applyFont="1" applyFill="1" applyBorder="1" applyAlignment="1">
      <alignment horizontal="right" wrapText="1"/>
    </xf>
    <xf numFmtId="43" fontId="1" fillId="0" borderId="13" xfId="60" applyFont="1" applyBorder="1" applyAlignment="1">
      <alignment horizontal="right" wrapText="1"/>
    </xf>
    <xf numFmtId="43" fontId="1" fillId="0" borderId="11" xfId="60" applyFont="1" applyBorder="1" applyAlignment="1">
      <alignment horizontal="right" wrapText="1"/>
    </xf>
    <xf numFmtId="0" fontId="1" fillId="0" borderId="0" xfId="0" applyFont="1" applyAlignment="1">
      <alignment vertical="center" wrapText="1"/>
    </xf>
    <xf numFmtId="4" fontId="1" fillId="0" borderId="22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3" fontId="1" fillId="0" borderId="26" xfId="60" applyFont="1" applyBorder="1" applyAlignment="1">
      <alignment horizontal="right"/>
    </xf>
    <xf numFmtId="43" fontId="1" fillId="0" borderId="22" xfId="60" applyFont="1" applyBorder="1" applyAlignment="1">
      <alignment horizontal="right"/>
    </xf>
    <xf numFmtId="4" fontId="1" fillId="0" borderId="20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4" fontId="1" fillId="0" borderId="21" xfId="0" applyNumberFormat="1" applyFont="1" applyFill="1" applyBorder="1" applyAlignment="1">
      <alignment horizontal="right" wrapText="1"/>
    </xf>
    <xf numFmtId="43" fontId="1" fillId="33" borderId="20" xfId="60" applyFont="1" applyFill="1" applyBorder="1" applyAlignment="1">
      <alignment horizontal="right"/>
    </xf>
    <xf numFmtId="49" fontId="1" fillId="0" borderId="10" xfId="60" applyNumberFormat="1" applyFont="1" applyBorder="1" applyAlignment="1">
      <alignment horizontal="right" wrapText="1"/>
    </xf>
    <xf numFmtId="49" fontId="1" fillId="0" borderId="18" xfId="60" applyNumberFormat="1" applyFont="1" applyBorder="1" applyAlignment="1">
      <alignment horizontal="right" wrapText="1"/>
    </xf>
    <xf numFmtId="49" fontId="1" fillId="0" borderId="10" xfId="60" applyNumberFormat="1" applyFont="1" applyBorder="1" applyAlignment="1">
      <alignment horizontal="right"/>
    </xf>
    <xf numFmtId="49" fontId="1" fillId="0" borderId="16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right"/>
    </xf>
    <xf numFmtId="49" fontId="1" fillId="33" borderId="16" xfId="60" applyNumberFormat="1" applyFont="1" applyFill="1" applyBorder="1" applyAlignment="1">
      <alignment horizontal="right"/>
    </xf>
    <xf numFmtId="49" fontId="1" fillId="33" borderId="10" xfId="60" applyNumberFormat="1" applyFont="1" applyFill="1" applyBorder="1" applyAlignment="1">
      <alignment horizontal="right"/>
    </xf>
    <xf numFmtId="49" fontId="1" fillId="33" borderId="24" xfId="60" applyNumberFormat="1" applyFont="1" applyFill="1" applyBorder="1" applyAlignment="1">
      <alignment horizontal="right"/>
    </xf>
    <xf numFmtId="49" fontId="1" fillId="0" borderId="14" xfId="60" applyNumberFormat="1" applyFont="1" applyBorder="1" applyAlignment="1">
      <alignment horizontal="right"/>
    </xf>
    <xf numFmtId="49" fontId="1" fillId="0" borderId="16" xfId="60" applyNumberFormat="1" applyFont="1" applyBorder="1" applyAlignment="1">
      <alignment horizontal="right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43" fillId="33" borderId="10" xfId="42" applyFont="1" applyFill="1" applyBorder="1" applyAlignment="1">
      <alignment horizontal="center" vertical="center" wrapText="1"/>
    </xf>
    <xf numFmtId="0" fontId="43" fillId="33" borderId="18" xfId="4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9" fontId="1" fillId="0" borderId="13" xfId="57" applyFont="1" applyFill="1" applyBorder="1" applyAlignment="1">
      <alignment horizontal="right"/>
    </xf>
    <xf numFmtId="9" fontId="1" fillId="0" borderId="11" xfId="57" applyFont="1" applyFill="1" applyBorder="1" applyAlignment="1">
      <alignment horizontal="right"/>
    </xf>
    <xf numFmtId="9" fontId="1" fillId="0" borderId="33" xfId="57" applyFont="1" applyFill="1" applyBorder="1" applyAlignment="1">
      <alignment horizontal="right"/>
    </xf>
    <xf numFmtId="43" fontId="1" fillId="33" borderId="26" xfId="60" applyFont="1" applyFill="1" applyBorder="1" applyAlignment="1">
      <alignment horizontal="right"/>
    </xf>
    <xf numFmtId="49" fontId="1" fillId="33" borderId="14" xfId="60" applyNumberFormat="1" applyFont="1" applyFill="1" applyBorder="1" applyAlignment="1">
      <alignment horizontal="right"/>
    </xf>
    <xf numFmtId="43" fontId="1" fillId="33" borderId="14" xfId="60" applyFont="1" applyFill="1" applyBorder="1" applyAlignment="1">
      <alignment horizontal="right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zpromenergo.gazprom.ru/uslugi-po-peredache-ehlektroehner/" TargetMode="External" /><Relationship Id="rId2" Type="http://schemas.openxmlformats.org/officeDocument/2006/relationships/hyperlink" Target="http://gazpromenergo.gazprom.ru/uslugi-po-peredache-ehlektroehner/" TargetMode="External" /><Relationship Id="rId3" Type="http://schemas.openxmlformats.org/officeDocument/2006/relationships/hyperlink" Target="http://gazpromenergo.gazprom.ru/uslugi-po-peredache-ehlektroehner/" TargetMode="External" /><Relationship Id="rId4" Type="http://schemas.openxmlformats.org/officeDocument/2006/relationships/hyperlink" Target="http://gazpromenergo.gazprom.ru/uslugi-po-peredache-ehlektroehner/" TargetMode="External" /><Relationship Id="rId5" Type="http://schemas.openxmlformats.org/officeDocument/2006/relationships/hyperlink" Target="http://gazpromenergo.gazprom.ru/uslugi-po-peredache-ehlektroehner/" TargetMode="External" /><Relationship Id="rId6" Type="http://schemas.openxmlformats.org/officeDocument/2006/relationships/hyperlink" Target="http://gazpromenergo.gazprom.ru/uslugi-po-peredache-ehlektroehner/" TargetMode="External" /><Relationship Id="rId7" Type="http://schemas.openxmlformats.org/officeDocument/2006/relationships/hyperlink" Target="http://gazpromenergo.gazprom.ru/uslugi-po-peredache-ehlektroehner/" TargetMode="External" /><Relationship Id="rId8" Type="http://schemas.openxmlformats.org/officeDocument/2006/relationships/hyperlink" Target="http://gazpromenergo.gazprom.ru/uslugi-po-peredache-ehlektroehner/" TargetMode="External" /><Relationship Id="rId9" Type="http://schemas.openxmlformats.org/officeDocument/2006/relationships/hyperlink" Target="http://gazpromenergo.gazprom.ru/uslugi-po-peredache-ehlektroehner/" TargetMode="External" /><Relationship Id="rId10" Type="http://schemas.openxmlformats.org/officeDocument/2006/relationships/hyperlink" Target="http://gazpromenergo.gazprom.ru/uslugi-po-peredache-ehlektroehner/" TargetMode="External" /><Relationship Id="rId11" Type="http://schemas.openxmlformats.org/officeDocument/2006/relationships/hyperlink" Target="http://gazpromenergo.gazprom.ru/uslugi-po-peredache-ehlektroehner/" TargetMode="External" /><Relationship Id="rId12" Type="http://schemas.openxmlformats.org/officeDocument/2006/relationships/hyperlink" Target="http://gazpromenergo.gazprom.ru/uslugi-po-peredache-ehlektroehner/" TargetMode="External" /><Relationship Id="rId13" Type="http://schemas.openxmlformats.org/officeDocument/2006/relationships/hyperlink" Target="http://gazpromenergo.gazprom.ru/uslugi-po-peredache-ehlektroehner/" TargetMode="External" /><Relationship Id="rId14" Type="http://schemas.openxmlformats.org/officeDocument/2006/relationships/hyperlink" Target="http://gazpromenergo.gazprom.ru/uslugi-po-peredache-ehlektroehner/" TargetMode="External" /><Relationship Id="rId15" Type="http://schemas.openxmlformats.org/officeDocument/2006/relationships/hyperlink" Target="http://gazpromenergo.gazprom.ru/uslugi-po-peredache-ehlektroehner/" TargetMode="External" /><Relationship Id="rId16" Type="http://schemas.openxmlformats.org/officeDocument/2006/relationships/hyperlink" Target="http://gazpromenergo.gazprom.ru/uslugi-po-peredache-ehlektroehner/" TargetMode="External" /><Relationship Id="rId17" Type="http://schemas.openxmlformats.org/officeDocument/2006/relationships/hyperlink" Target="http://gazpromenergo.gazprom.ru/uslugi-po-peredache-ehlektroehner/" TargetMode="External" /><Relationship Id="rId18" Type="http://schemas.openxmlformats.org/officeDocument/2006/relationships/hyperlink" Target="http://gazpromenergo.gazprom.ru/uslugi-po-peredache-ehlektroehner/" TargetMode="External" /><Relationship Id="rId19" Type="http://schemas.openxmlformats.org/officeDocument/2006/relationships/hyperlink" Target="http://gazpromenergo.gazprom.ru/uslugi-po-peredache-ehlektroehner/" TargetMode="External" /><Relationship Id="rId20" Type="http://schemas.openxmlformats.org/officeDocument/2006/relationships/hyperlink" Target="http://gazpromenergo.gazprom.ru/uslugi-po-peredache-ehlektroehner/" TargetMode="External" /><Relationship Id="rId21" Type="http://schemas.openxmlformats.org/officeDocument/2006/relationships/hyperlink" Target="http://gazpromenergo.gazprom.ru/uslugi-po-peredache-ehlektroehner/" TargetMode="External" /><Relationship Id="rId22" Type="http://schemas.openxmlformats.org/officeDocument/2006/relationships/hyperlink" Target="http://gazpromenergo.gazprom.ru/uslugi-po-peredache-ehlektroehner/" TargetMode="External" /><Relationship Id="rId23" Type="http://schemas.openxmlformats.org/officeDocument/2006/relationships/hyperlink" Target="http://gazpromenergo.gazprom.ru/uslugi-po-peredache-ehlektroehner/" TargetMode="External" /><Relationship Id="rId24" Type="http://schemas.openxmlformats.org/officeDocument/2006/relationships/hyperlink" Target="http://gazpromenergo.gazprom.ru/uslugi-po-peredache-ehlektroehner/" TargetMode="External" /><Relationship Id="rId25" Type="http://schemas.openxmlformats.org/officeDocument/2006/relationships/hyperlink" Target="http://gazpromenergo.gazprom.ru/uslugi-po-peredache-ehlektroehner/" TargetMode="External" /><Relationship Id="rId26" Type="http://schemas.openxmlformats.org/officeDocument/2006/relationships/hyperlink" Target="http://gazpromenergo.gazprom.ru/uslugi-po-peredache-ehlektroehner/" TargetMode="External" /><Relationship Id="rId27" Type="http://schemas.openxmlformats.org/officeDocument/2006/relationships/hyperlink" Target="http://gazpromenergo.gazprom.ru/uslugi-po-peredache-ehlektroehner/" TargetMode="External" /><Relationship Id="rId28" Type="http://schemas.openxmlformats.org/officeDocument/2006/relationships/hyperlink" Target="http://gazpromenergo.gazprom.ru/uslugi-po-peredache-ehlektroehner/" TargetMode="External" /><Relationship Id="rId29" Type="http://schemas.openxmlformats.org/officeDocument/2006/relationships/hyperlink" Target="http://gazpromenergo.gazprom.ru/uslugi-po-peredache-ehlektroehner/" TargetMode="External" /><Relationship Id="rId30" Type="http://schemas.openxmlformats.org/officeDocument/2006/relationships/hyperlink" Target="http://gazpromenergo.gazprom.ru/uslugi-po-peredache-ehlektroehner/" TargetMode="External" /><Relationship Id="rId31" Type="http://schemas.openxmlformats.org/officeDocument/2006/relationships/hyperlink" Target="http://gazpromenergo.gazprom.ru/uslugi-po-peredache-ehlektroehner/" TargetMode="External" /><Relationship Id="rId32" Type="http://schemas.openxmlformats.org/officeDocument/2006/relationships/hyperlink" Target="http://gazpromenergo.gazprom.ru/uslugi-po-peredache-ehlektroehner/" TargetMode="External" /><Relationship Id="rId33" Type="http://schemas.openxmlformats.org/officeDocument/2006/relationships/hyperlink" Target="http://gazpromenergo.gazprom.ru/uslugi-po-peredache-ehlektroehner/" TargetMode="External" /><Relationship Id="rId34" Type="http://schemas.openxmlformats.org/officeDocument/2006/relationships/hyperlink" Target="http://gazpromenergo.gazprom.ru/uslugi-po-peredache-ehlektroehner/" TargetMode="External" /><Relationship Id="rId35" Type="http://schemas.openxmlformats.org/officeDocument/2006/relationships/hyperlink" Target="http://gazpromenergo.gazprom.ru/uslugi-po-peredache-ehlektroehner/" TargetMode="External" /><Relationship Id="rId36" Type="http://schemas.openxmlformats.org/officeDocument/2006/relationships/hyperlink" Target="http://gazpromenergo.gazprom.ru/uslugi-po-peredache-ehlektroehner/" TargetMode="External" /><Relationship Id="rId37" Type="http://schemas.openxmlformats.org/officeDocument/2006/relationships/hyperlink" Target="http://gazpromenergo.gazprom.ru/uslugi-po-peredache-ehlektroehner/" TargetMode="External" /><Relationship Id="rId38" Type="http://schemas.openxmlformats.org/officeDocument/2006/relationships/hyperlink" Target="http://gazpromenergo.gazprom.ru/uslugi-po-peredache-ehlektroehner/" TargetMode="Externa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"/>
  <sheetViews>
    <sheetView tabSelected="1" zoomScale="55" zoomScaleNormal="5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L10" sqref="AL10"/>
    </sheetView>
  </sheetViews>
  <sheetFormatPr defaultColWidth="9.00390625" defaultRowHeight="12.75"/>
  <cols>
    <col min="1" max="1" width="88.375" style="1" customWidth="1"/>
    <col min="2" max="3" width="37.75390625" style="1" customWidth="1"/>
    <col min="4" max="4" width="36.00390625" style="1" customWidth="1"/>
    <col min="5" max="5" width="34.875" style="1" customWidth="1"/>
    <col min="6" max="7" width="33.875" style="1" customWidth="1"/>
    <col min="8" max="8" width="33.25390625" style="1" customWidth="1"/>
    <col min="9" max="9" width="34.125" style="1" customWidth="1"/>
    <col min="10" max="10" width="32.125" style="1" customWidth="1"/>
    <col min="11" max="11" width="31.875" style="1" customWidth="1"/>
    <col min="12" max="12" width="32.125" style="1" customWidth="1"/>
    <col min="13" max="14" width="32.25390625" style="1" customWidth="1"/>
    <col min="15" max="15" width="35.375" style="1" customWidth="1"/>
    <col min="16" max="17" width="35.75390625" style="1" customWidth="1"/>
    <col min="18" max="18" width="33.75390625" style="1" customWidth="1"/>
    <col min="19" max="19" width="32.875" style="1" customWidth="1"/>
    <col min="20" max="20" width="34.75390625" style="1" customWidth="1"/>
    <col min="21" max="21" width="33.25390625" style="1" customWidth="1"/>
    <col min="22" max="22" width="36.375" style="1" customWidth="1"/>
    <col min="23" max="23" width="35.00390625" style="1" customWidth="1"/>
    <col min="24" max="24" width="36.00390625" style="1" customWidth="1"/>
    <col min="25" max="25" width="35.00390625" style="1" customWidth="1"/>
    <col min="26" max="26" width="35.75390625" style="1" customWidth="1"/>
    <col min="27" max="27" width="35.375" style="1" customWidth="1"/>
    <col min="28" max="28" width="36.625" style="1" customWidth="1"/>
    <col min="29" max="29" width="36.25390625" style="1" customWidth="1"/>
    <col min="30" max="31" width="36.00390625" style="1" customWidth="1"/>
    <col min="32" max="32" width="35.25390625" style="1" customWidth="1"/>
    <col min="33" max="33" width="36.00390625" style="1" customWidth="1"/>
    <col min="34" max="34" width="33.125" style="1" customWidth="1"/>
    <col min="35" max="35" width="33.25390625" style="1" customWidth="1"/>
    <col min="36" max="36" width="34.375" style="1" customWidth="1"/>
    <col min="37" max="37" width="35.875" style="1" customWidth="1"/>
    <col min="38" max="38" width="33.25390625" style="1" customWidth="1"/>
    <col min="39" max="39" width="37.75390625" style="1" customWidth="1"/>
    <col min="40" max="16384" width="9.125" style="1" customWidth="1"/>
  </cols>
  <sheetData>
    <row r="1" spans="1:39" s="88" customFormat="1" ht="32.25" thickBot="1">
      <c r="A1" s="87" t="s">
        <v>22</v>
      </c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</row>
    <row r="2" spans="1:39" ht="32.25" thickBot="1">
      <c r="A2" s="97"/>
      <c r="B2" s="80" t="s">
        <v>31</v>
      </c>
      <c r="C2" s="80" t="s">
        <v>31</v>
      </c>
      <c r="D2" s="80" t="s">
        <v>31</v>
      </c>
      <c r="E2" s="80" t="s">
        <v>31</v>
      </c>
      <c r="F2" s="80" t="s">
        <v>31</v>
      </c>
      <c r="G2" s="81" t="s">
        <v>38</v>
      </c>
      <c r="H2" s="80" t="s">
        <v>38</v>
      </c>
      <c r="I2" s="82" t="s">
        <v>38</v>
      </c>
      <c r="J2" s="81" t="s">
        <v>42</v>
      </c>
      <c r="K2" s="80" t="s">
        <v>42</v>
      </c>
      <c r="L2" s="82" t="s">
        <v>42</v>
      </c>
      <c r="M2" s="80" t="s">
        <v>42</v>
      </c>
      <c r="N2" s="80" t="s">
        <v>43</v>
      </c>
      <c r="O2" s="80" t="s">
        <v>43</v>
      </c>
      <c r="P2" s="80" t="s">
        <v>43</v>
      </c>
      <c r="Q2" s="80" t="s">
        <v>43</v>
      </c>
      <c r="R2" s="80" t="s">
        <v>48</v>
      </c>
      <c r="S2" s="80" t="s">
        <v>48</v>
      </c>
      <c r="T2" s="80" t="s">
        <v>48</v>
      </c>
      <c r="U2" s="81" t="s">
        <v>48</v>
      </c>
      <c r="V2" s="81" t="s">
        <v>49</v>
      </c>
      <c r="W2" s="80" t="s">
        <v>49</v>
      </c>
      <c r="X2" s="80" t="s">
        <v>49</v>
      </c>
      <c r="Y2" s="80" t="s">
        <v>49</v>
      </c>
      <c r="Z2" s="80" t="s">
        <v>49</v>
      </c>
      <c r="AA2" s="80" t="s">
        <v>49</v>
      </c>
      <c r="AB2" s="80" t="s">
        <v>49</v>
      </c>
      <c r="AC2" s="80" t="s">
        <v>49</v>
      </c>
      <c r="AD2" s="80" t="s">
        <v>49</v>
      </c>
      <c r="AE2" s="80" t="s">
        <v>59</v>
      </c>
      <c r="AF2" s="80" t="s">
        <v>59</v>
      </c>
      <c r="AG2" s="80" t="s">
        <v>59</v>
      </c>
      <c r="AH2" s="80" t="s">
        <v>127</v>
      </c>
      <c r="AI2" s="80" t="s">
        <v>127</v>
      </c>
      <c r="AJ2" s="80" t="s">
        <v>127</v>
      </c>
      <c r="AK2" s="80" t="s">
        <v>127</v>
      </c>
      <c r="AL2" s="80" t="s">
        <v>127</v>
      </c>
      <c r="AM2" s="80" t="s">
        <v>127</v>
      </c>
    </row>
    <row r="3" spans="1:39" s="59" customFormat="1" ht="126.75" thickBot="1">
      <c r="A3" s="98"/>
      <c r="B3" s="83" t="s">
        <v>29</v>
      </c>
      <c r="C3" s="83" t="s">
        <v>30</v>
      </c>
      <c r="D3" s="83" t="s">
        <v>32</v>
      </c>
      <c r="E3" s="83" t="s">
        <v>33</v>
      </c>
      <c r="F3" s="83" t="s">
        <v>34</v>
      </c>
      <c r="G3" s="83" t="s">
        <v>35</v>
      </c>
      <c r="H3" s="83" t="s">
        <v>36</v>
      </c>
      <c r="I3" s="83" t="s">
        <v>37</v>
      </c>
      <c r="J3" s="83" t="s">
        <v>116</v>
      </c>
      <c r="K3" s="83" t="s">
        <v>40</v>
      </c>
      <c r="L3" s="84" t="s">
        <v>41</v>
      </c>
      <c r="M3" s="83" t="s">
        <v>117</v>
      </c>
      <c r="N3" s="83" t="s">
        <v>135</v>
      </c>
      <c r="O3" s="83" t="s">
        <v>118</v>
      </c>
      <c r="P3" s="83" t="s">
        <v>119</v>
      </c>
      <c r="Q3" s="83" t="s">
        <v>120</v>
      </c>
      <c r="R3" s="83" t="s">
        <v>44</v>
      </c>
      <c r="S3" s="83" t="s">
        <v>45</v>
      </c>
      <c r="T3" s="83" t="s">
        <v>46</v>
      </c>
      <c r="U3" s="84" t="s">
        <v>47</v>
      </c>
      <c r="V3" s="84" t="s">
        <v>50</v>
      </c>
      <c r="W3" s="83" t="s">
        <v>51</v>
      </c>
      <c r="X3" s="83" t="s">
        <v>53</v>
      </c>
      <c r="Y3" s="83" t="s">
        <v>52</v>
      </c>
      <c r="Z3" s="83" t="s">
        <v>58</v>
      </c>
      <c r="AA3" s="83" t="s">
        <v>54</v>
      </c>
      <c r="AB3" s="83" t="s">
        <v>57</v>
      </c>
      <c r="AC3" s="83" t="s">
        <v>55</v>
      </c>
      <c r="AD3" s="83" t="s">
        <v>56</v>
      </c>
      <c r="AE3" s="83" t="s">
        <v>60</v>
      </c>
      <c r="AF3" s="83" t="s">
        <v>61</v>
      </c>
      <c r="AG3" s="83" t="s">
        <v>62</v>
      </c>
      <c r="AH3" s="83" t="s">
        <v>121</v>
      </c>
      <c r="AI3" s="83" t="s">
        <v>124</v>
      </c>
      <c r="AJ3" s="83" t="s">
        <v>122</v>
      </c>
      <c r="AK3" s="83" t="s">
        <v>123</v>
      </c>
      <c r="AL3" s="83" t="s">
        <v>125</v>
      </c>
      <c r="AM3" s="83" t="s">
        <v>126</v>
      </c>
    </row>
    <row r="4" spans="1:39" ht="31.5">
      <c r="A4" s="5" t="s">
        <v>2</v>
      </c>
      <c r="B4" s="65">
        <v>243673</v>
      </c>
      <c r="C4" s="65">
        <v>146</v>
      </c>
      <c r="D4" s="65">
        <v>9249</v>
      </c>
      <c r="E4" s="65">
        <v>50294</v>
      </c>
      <c r="F4" s="65">
        <v>7857</v>
      </c>
      <c r="G4" s="65">
        <v>33336.22</v>
      </c>
      <c r="H4" s="66">
        <v>753.37</v>
      </c>
      <c r="I4" s="67">
        <v>2400.06</v>
      </c>
      <c r="J4" s="68"/>
      <c r="K4" s="29">
        <f>19016.30523+47312.22972-L4</f>
        <v>65363.4874</v>
      </c>
      <c r="L4" s="30">
        <f>416.14775+548.8998</f>
        <v>965.04755</v>
      </c>
      <c r="M4" s="29">
        <f>32469.59861+131331.5728</f>
        <v>163801.17141</v>
      </c>
      <c r="N4" s="29">
        <v>615541.6</v>
      </c>
      <c r="O4" s="11">
        <v>81317.6</v>
      </c>
      <c r="P4" s="11">
        <v>479713.3</v>
      </c>
      <c r="Q4" s="11">
        <v>54510.7</v>
      </c>
      <c r="R4" s="11">
        <v>6197.980441</v>
      </c>
      <c r="S4" s="11">
        <v>2784.277441</v>
      </c>
      <c r="T4" s="11"/>
      <c r="U4" s="47">
        <v>929.0058475</v>
      </c>
      <c r="V4" s="49">
        <v>10766.440110169493</v>
      </c>
      <c r="W4" s="50">
        <v>3839.1498644067797</v>
      </c>
      <c r="X4" s="50">
        <v>2991.3924576271193</v>
      </c>
      <c r="Y4" s="50">
        <v>1941.0563644067797</v>
      </c>
      <c r="Z4" s="50">
        <v>12209.1984745763</v>
      </c>
      <c r="AA4" s="50">
        <v>2218.5063474576273</v>
      </c>
      <c r="AB4" s="50">
        <v>2341.6379915254242</v>
      </c>
      <c r="AC4" s="50">
        <v>4795.483008474577</v>
      </c>
      <c r="AD4" s="50">
        <v>3565.600735423729</v>
      </c>
      <c r="AE4" s="50">
        <v>23481</v>
      </c>
      <c r="AF4" s="50">
        <v>5142.4</v>
      </c>
      <c r="AG4" s="50">
        <v>2005203.0899999999</v>
      </c>
      <c r="AH4" s="50">
        <v>436.5537711864407</v>
      </c>
      <c r="AI4" s="50">
        <v>7286.741042372882</v>
      </c>
      <c r="AJ4" s="50">
        <v>1032.7509915254236</v>
      </c>
      <c r="AK4" s="50">
        <v>1103.792372881356</v>
      </c>
      <c r="AL4" s="50">
        <v>842.18</v>
      </c>
      <c r="AM4" s="50">
        <v>136.64749999999998</v>
      </c>
    </row>
    <row r="5" spans="1:39" ht="31.5">
      <c r="A5" s="2" t="s">
        <v>1</v>
      </c>
      <c r="B5" s="50">
        <v>263847.14</v>
      </c>
      <c r="C5" s="50">
        <v>1814.28</v>
      </c>
      <c r="D5" s="49">
        <v>21086.5</v>
      </c>
      <c r="E5" s="50">
        <v>184792.6</v>
      </c>
      <c r="F5" s="52">
        <v>33388.7</v>
      </c>
      <c r="G5" s="60">
        <v>80638.78</v>
      </c>
      <c r="H5" s="61">
        <v>4490.62</v>
      </c>
      <c r="I5" s="62">
        <v>11051.69</v>
      </c>
      <c r="J5" s="28">
        <v>14109</v>
      </c>
      <c r="K5" s="29">
        <v>87016.96</v>
      </c>
      <c r="L5" s="30">
        <v>1775.85</v>
      </c>
      <c r="M5" s="29">
        <v>165373.53</v>
      </c>
      <c r="N5" s="92">
        <v>502697.72790000006</v>
      </c>
      <c r="O5" s="63">
        <v>85609.42087937</v>
      </c>
      <c r="P5" s="63">
        <v>376017.90134919994</v>
      </c>
      <c r="Q5" s="63">
        <v>41070.405671429995</v>
      </c>
      <c r="R5" s="63">
        <v>7707.23</v>
      </c>
      <c r="S5" s="63">
        <v>6856.69</v>
      </c>
      <c r="T5" s="63">
        <v>5664.02</v>
      </c>
      <c r="U5" s="64">
        <v>4814.87</v>
      </c>
      <c r="V5" s="49">
        <v>25611.724118107635</v>
      </c>
      <c r="W5" s="50">
        <v>4435.085589383246</v>
      </c>
      <c r="X5" s="50">
        <v>7362.9760405554425</v>
      </c>
      <c r="Y5" s="50">
        <v>12401.053050017526</v>
      </c>
      <c r="Z5" s="50">
        <v>22296.702425497017</v>
      </c>
      <c r="AA5" s="50">
        <v>4453.364298622068</v>
      </c>
      <c r="AB5" s="50">
        <v>3699.405318661025</v>
      </c>
      <c r="AC5" s="50">
        <v>6312.618614980054</v>
      </c>
      <c r="AD5" s="50">
        <v>11468.24278867494</v>
      </c>
      <c r="AE5" s="50">
        <v>18538.79</v>
      </c>
      <c r="AF5" s="50">
        <v>9930.459999999997</v>
      </c>
      <c r="AG5" s="50">
        <v>1750565.9000000001</v>
      </c>
      <c r="AH5" s="50">
        <v>1681.1882819580437</v>
      </c>
      <c r="AI5" s="50">
        <v>6710.518882028802</v>
      </c>
      <c r="AJ5" s="50">
        <v>3783.0819558895064</v>
      </c>
      <c r="AK5" s="50">
        <v>1993.9426148227456</v>
      </c>
      <c r="AL5" s="50">
        <v>8095.149484104284</v>
      </c>
      <c r="AM5" s="50">
        <v>5675.111872458315</v>
      </c>
    </row>
    <row r="6" spans="1:39" ht="31.5">
      <c r="A6" s="2" t="s">
        <v>0</v>
      </c>
      <c r="B6" s="6">
        <v>30807</v>
      </c>
      <c r="C6" s="6"/>
      <c r="D6" s="51"/>
      <c r="E6" s="6"/>
      <c r="F6" s="10"/>
      <c r="G6" s="16"/>
      <c r="H6" s="17"/>
      <c r="I6" s="18"/>
      <c r="J6" s="31"/>
      <c r="K6" s="32"/>
      <c r="L6" s="33"/>
      <c r="M6" s="32"/>
      <c r="N6" s="13"/>
      <c r="O6" s="10"/>
      <c r="P6" s="10"/>
      <c r="Q6" s="10"/>
      <c r="R6" s="10" t="s">
        <v>39</v>
      </c>
      <c r="S6" s="10"/>
      <c r="T6" s="10">
        <v>1144.30897</v>
      </c>
      <c r="U6" s="44"/>
      <c r="V6" s="53"/>
      <c r="W6" s="6"/>
      <c r="X6" s="6"/>
      <c r="Y6" s="6">
        <v>296.54454</v>
      </c>
      <c r="Z6" s="6"/>
      <c r="AA6" s="6"/>
      <c r="AB6" s="6"/>
      <c r="AC6" s="6">
        <v>19.816860000000002</v>
      </c>
      <c r="AD6" s="6"/>
      <c r="AE6" s="6" t="s">
        <v>39</v>
      </c>
      <c r="AF6" s="6" t="s">
        <v>39</v>
      </c>
      <c r="AG6" s="6"/>
      <c r="AH6" s="50"/>
      <c r="AI6" s="50"/>
      <c r="AJ6" s="50"/>
      <c r="AK6" s="50"/>
      <c r="AL6" s="50"/>
      <c r="AM6" s="50" t="s">
        <v>39</v>
      </c>
    </row>
    <row r="7" spans="1:39" ht="47.25">
      <c r="A7" s="2" t="s">
        <v>3</v>
      </c>
      <c r="B7" s="6" t="s">
        <v>63</v>
      </c>
      <c r="C7" s="6" t="s">
        <v>64</v>
      </c>
      <c r="D7" s="51" t="s">
        <v>65</v>
      </c>
      <c r="E7" s="6" t="s">
        <v>66</v>
      </c>
      <c r="F7" s="6" t="s">
        <v>67</v>
      </c>
      <c r="G7" s="19" t="s">
        <v>74</v>
      </c>
      <c r="H7" s="20" t="s">
        <v>75</v>
      </c>
      <c r="I7" s="21" t="s">
        <v>76</v>
      </c>
      <c r="J7" s="31">
        <v>955.98</v>
      </c>
      <c r="K7" s="32">
        <v>23960.7</v>
      </c>
      <c r="L7" s="33">
        <v>335.93</v>
      </c>
      <c r="M7" s="32">
        <v>28598.3</v>
      </c>
      <c r="N7" s="94" t="s">
        <v>136</v>
      </c>
      <c r="O7" s="42" t="s">
        <v>77</v>
      </c>
      <c r="P7" s="42" t="s">
        <v>128</v>
      </c>
      <c r="Q7" s="42" t="s">
        <v>129</v>
      </c>
      <c r="R7" s="42" t="s">
        <v>78</v>
      </c>
      <c r="S7" s="42" t="s">
        <v>79</v>
      </c>
      <c r="T7" s="42" t="s">
        <v>80</v>
      </c>
      <c r="U7" s="45" t="s">
        <v>81</v>
      </c>
      <c r="V7" s="53" t="s">
        <v>82</v>
      </c>
      <c r="W7" s="6" t="s">
        <v>83</v>
      </c>
      <c r="X7" s="6" t="s">
        <v>84</v>
      </c>
      <c r="Y7" s="6" t="s">
        <v>85</v>
      </c>
      <c r="Z7" s="6" t="s">
        <v>86</v>
      </c>
      <c r="AA7" s="6" t="s">
        <v>87</v>
      </c>
      <c r="AB7" s="6" t="s">
        <v>88</v>
      </c>
      <c r="AC7" s="6" t="s">
        <v>89</v>
      </c>
      <c r="AD7" s="6" t="s">
        <v>90</v>
      </c>
      <c r="AE7" s="6">
        <v>1021.4300000000001</v>
      </c>
      <c r="AF7" s="6">
        <v>306.24</v>
      </c>
      <c r="AG7" s="6">
        <v>132919.34</v>
      </c>
      <c r="AH7" s="6">
        <v>149.55925</v>
      </c>
      <c r="AI7" s="6"/>
      <c r="AJ7" s="6">
        <v>126.73833</v>
      </c>
      <c r="AK7" s="6">
        <v>55.10996</v>
      </c>
      <c r="AL7" s="6">
        <v>759.7152600000001</v>
      </c>
      <c r="AM7" s="6">
        <v>98.32318</v>
      </c>
    </row>
    <row r="8" spans="1:39" ht="15.75">
      <c r="A8" s="2" t="s">
        <v>4</v>
      </c>
      <c r="B8" s="6">
        <v>7.58</v>
      </c>
      <c r="C8" s="52"/>
      <c r="D8" s="51">
        <v>116.44</v>
      </c>
      <c r="E8" s="8">
        <v>576.68</v>
      </c>
      <c r="F8" s="11">
        <v>1</v>
      </c>
      <c r="G8" s="16">
        <v>5767.24</v>
      </c>
      <c r="H8" s="17">
        <v>16</v>
      </c>
      <c r="I8" s="18">
        <v>168.61</v>
      </c>
      <c r="J8" s="31"/>
      <c r="K8" s="32">
        <v>2517.5</v>
      </c>
      <c r="L8" s="33">
        <v>51.38</v>
      </c>
      <c r="M8" s="32"/>
      <c r="N8" s="13">
        <v>2111.23</v>
      </c>
      <c r="O8" s="10">
        <v>359.54246900000004</v>
      </c>
      <c r="P8" s="10">
        <v>1579.20004</v>
      </c>
      <c r="Q8" s="10">
        <v>172.48749099999998</v>
      </c>
      <c r="R8" s="10">
        <v>103.02559</v>
      </c>
      <c r="S8" s="10"/>
      <c r="T8" s="10"/>
      <c r="U8" s="44"/>
      <c r="V8" s="51">
        <v>1272.4726099999996</v>
      </c>
      <c r="W8" s="6"/>
      <c r="X8" s="6">
        <v>62.51034000000001</v>
      </c>
      <c r="Y8" s="6"/>
      <c r="Z8" s="6">
        <v>29.04154</v>
      </c>
      <c r="AA8" s="6"/>
      <c r="AB8" s="6">
        <v>16.36442</v>
      </c>
      <c r="AC8" s="6"/>
      <c r="AD8" s="6"/>
      <c r="AE8" s="6" t="s">
        <v>39</v>
      </c>
      <c r="AF8" s="6"/>
      <c r="AG8" s="6">
        <v>2799.01</v>
      </c>
      <c r="AH8" s="6">
        <v>38.57696</v>
      </c>
      <c r="AI8" s="6">
        <v>335.32852999999994</v>
      </c>
      <c r="AJ8" s="6">
        <v>35.21951</v>
      </c>
      <c r="AK8" s="6">
        <v>8.44472</v>
      </c>
      <c r="AL8" s="6">
        <v>86.17526</v>
      </c>
      <c r="AM8" s="6">
        <v>83.35271</v>
      </c>
    </row>
    <row r="9" spans="1:39" ht="31.5">
      <c r="A9" s="2" t="s">
        <v>5</v>
      </c>
      <c r="B9" s="6">
        <v>59273</v>
      </c>
      <c r="C9" s="6">
        <v>1108</v>
      </c>
      <c r="D9" s="51">
        <v>8150</v>
      </c>
      <c r="E9" s="6">
        <v>65808</v>
      </c>
      <c r="F9" s="10">
        <v>13865</v>
      </c>
      <c r="G9" s="16">
        <f>14508.37+3939.61</f>
        <v>18447.98</v>
      </c>
      <c r="H9" s="17">
        <f>347.06+101.43</f>
        <v>448.49</v>
      </c>
      <c r="I9" s="18">
        <f>2005.43+564.97</f>
        <v>2570.4</v>
      </c>
      <c r="J9" s="31">
        <v>6586.52</v>
      </c>
      <c r="K9" s="32">
        <f>21251.2+6305.95</f>
        <v>27557.15</v>
      </c>
      <c r="L9" s="33">
        <f>572.39</f>
        <v>572.39</v>
      </c>
      <c r="M9" s="32">
        <v>10744.52</v>
      </c>
      <c r="N9" s="13">
        <v>174324.41999999998</v>
      </c>
      <c r="O9" s="10">
        <v>29687.448726</v>
      </c>
      <c r="P9" s="10">
        <v>130394.66616</v>
      </c>
      <c r="Q9" s="10">
        <v>14242.305113999997</v>
      </c>
      <c r="R9" s="10">
        <v>3003.284966002074</v>
      </c>
      <c r="S9" s="10">
        <v>2978.5947150514994</v>
      </c>
      <c r="T9" s="10">
        <v>369.06913781316763</v>
      </c>
      <c r="U9" s="44">
        <v>1162.2579267718336</v>
      </c>
      <c r="V9" s="51">
        <v>6408.41869</v>
      </c>
      <c r="W9" s="6">
        <v>368.39123999999987</v>
      </c>
      <c r="X9" s="6">
        <v>455.08487</v>
      </c>
      <c r="Y9" s="6">
        <v>4464.612169999999</v>
      </c>
      <c r="Z9" s="6">
        <v>2828.3667300000006</v>
      </c>
      <c r="AA9" s="6">
        <v>1270.8282900000002</v>
      </c>
      <c r="AB9" s="6">
        <v>1443.91449</v>
      </c>
      <c r="AC9" s="6">
        <v>1282.95042</v>
      </c>
      <c r="AD9" s="6">
        <v>2426.0648199999996</v>
      </c>
      <c r="AE9" s="6">
        <v>5804.929999999999</v>
      </c>
      <c r="AF9" s="6">
        <v>7418.5199999999995</v>
      </c>
      <c r="AG9" s="6">
        <v>366077.45</v>
      </c>
      <c r="AH9" s="6">
        <v>829.49193</v>
      </c>
      <c r="AI9" s="6">
        <v>1109.9705800000002</v>
      </c>
      <c r="AJ9" s="6">
        <v>904.71316</v>
      </c>
      <c r="AK9" s="6">
        <v>981.7932199999999</v>
      </c>
      <c r="AL9" s="6">
        <v>3867.9228400000006</v>
      </c>
      <c r="AM9" s="6">
        <v>1974.94312</v>
      </c>
    </row>
    <row r="10" spans="1:39" ht="31.5">
      <c r="A10" s="2" t="s">
        <v>6</v>
      </c>
      <c r="B10" s="54">
        <v>41159</v>
      </c>
      <c r="C10" s="6">
        <v>81</v>
      </c>
      <c r="D10" s="51">
        <v>3596</v>
      </c>
      <c r="E10" s="6">
        <v>25607</v>
      </c>
      <c r="F10" s="10">
        <v>2911</v>
      </c>
      <c r="G10" s="16">
        <v>3991.54</v>
      </c>
      <c r="H10" s="17">
        <v>34.31</v>
      </c>
      <c r="I10" s="18">
        <v>102.94</v>
      </c>
      <c r="J10" s="31">
        <v>756.49</v>
      </c>
      <c r="K10" s="32"/>
      <c r="L10" s="33"/>
      <c r="M10" s="32"/>
      <c r="N10" s="13">
        <v>4122.8108999999995</v>
      </c>
      <c r="O10" s="10">
        <v>702.11469627</v>
      </c>
      <c r="P10" s="10">
        <v>3083.8625531999996</v>
      </c>
      <c r="Q10" s="10">
        <v>336.83365052999994</v>
      </c>
      <c r="R10" s="10">
        <v>738.2900333779019</v>
      </c>
      <c r="S10" s="10">
        <v>352.41868460321575</v>
      </c>
      <c r="T10" s="10"/>
      <c r="U10" s="44">
        <v>101.01611003483632</v>
      </c>
      <c r="V10" s="51">
        <v>1639.21903</v>
      </c>
      <c r="W10" s="6">
        <v>578.5631299999999</v>
      </c>
      <c r="X10" s="6">
        <v>441.0848699999999</v>
      </c>
      <c r="Y10" s="6">
        <v>639.71914</v>
      </c>
      <c r="Z10" s="6">
        <v>1856.0596</v>
      </c>
      <c r="AA10" s="6">
        <v>337.23933</v>
      </c>
      <c r="AB10" s="6">
        <v>378.47997</v>
      </c>
      <c r="AC10" s="6">
        <v>739.7693699999999</v>
      </c>
      <c r="AD10" s="6">
        <v>471.14898</v>
      </c>
      <c r="AE10" s="6">
        <v>689.97</v>
      </c>
      <c r="AF10" s="6">
        <v>154.54</v>
      </c>
      <c r="AG10" s="6">
        <v>58772.14</v>
      </c>
      <c r="AH10" s="6"/>
      <c r="AI10" s="6"/>
      <c r="AJ10" s="6"/>
      <c r="AK10" s="6"/>
      <c r="AL10" s="6"/>
      <c r="AM10" s="6" t="s">
        <v>39</v>
      </c>
    </row>
    <row r="11" spans="1:39" ht="15.75">
      <c r="A11" s="2" t="s">
        <v>7</v>
      </c>
      <c r="B11" s="6">
        <v>488</v>
      </c>
      <c r="C11" s="6"/>
      <c r="D11" s="51"/>
      <c r="E11" s="6">
        <v>1120</v>
      </c>
      <c r="F11" s="10">
        <v>11</v>
      </c>
      <c r="G11" s="16">
        <v>892.78</v>
      </c>
      <c r="H11" s="17">
        <v>74.42</v>
      </c>
      <c r="I11" s="18">
        <v>81.61</v>
      </c>
      <c r="J11" s="31"/>
      <c r="K11" s="32">
        <v>53.13</v>
      </c>
      <c r="L11" s="33"/>
      <c r="M11" s="32"/>
      <c r="N11" s="13">
        <v>8744</v>
      </c>
      <c r="O11" s="10">
        <v>1489.1032</v>
      </c>
      <c r="P11" s="10">
        <v>6540.512</v>
      </c>
      <c r="Q11" s="10">
        <v>714.3847999999999</v>
      </c>
      <c r="R11" s="10">
        <v>42.40169157182578</v>
      </c>
      <c r="S11" s="10">
        <v>29.822575365055705</v>
      </c>
      <c r="T11" s="10">
        <v>342.3972434237486</v>
      </c>
      <c r="U11" s="44">
        <v>17.641613484420976</v>
      </c>
      <c r="V11" s="51">
        <v>362.39227000000005</v>
      </c>
      <c r="W11" s="6"/>
      <c r="X11" s="6"/>
      <c r="Y11" s="6"/>
      <c r="Z11" s="6"/>
      <c r="AA11" s="6"/>
      <c r="AB11" s="6"/>
      <c r="AC11" s="6">
        <v>2.23877</v>
      </c>
      <c r="AD11" s="6">
        <v>9.739319999999998</v>
      </c>
      <c r="AE11" s="6" t="s">
        <v>39</v>
      </c>
      <c r="AF11" s="6"/>
      <c r="AG11" s="6">
        <v>4374.17</v>
      </c>
      <c r="AH11" s="6">
        <v>4.25261</v>
      </c>
      <c r="AI11" s="6">
        <v>8.50522</v>
      </c>
      <c r="AJ11" s="6">
        <v>5.078009999999999</v>
      </c>
      <c r="AK11" s="6">
        <v>120.65261</v>
      </c>
      <c r="AL11" s="6">
        <v>120.65261</v>
      </c>
      <c r="AM11" s="6">
        <v>4.25261</v>
      </c>
    </row>
    <row r="12" spans="1:39" ht="31.5">
      <c r="A12" s="2" t="s">
        <v>8</v>
      </c>
      <c r="B12" s="6">
        <v>31121</v>
      </c>
      <c r="C12" s="6"/>
      <c r="D12" s="51">
        <v>1008</v>
      </c>
      <c r="E12" s="6">
        <v>6704</v>
      </c>
      <c r="F12" s="10">
        <v>1126</v>
      </c>
      <c r="G12" s="16">
        <v>20798.99</v>
      </c>
      <c r="H12" s="17">
        <v>950.59</v>
      </c>
      <c r="I12" s="18">
        <f>4139.92</f>
        <v>4139.92</v>
      </c>
      <c r="J12" s="31">
        <v>3842.71</v>
      </c>
      <c r="K12" s="32">
        <v>12616.01</v>
      </c>
      <c r="L12" s="33">
        <v>226.99</v>
      </c>
      <c r="M12" s="32">
        <v>8883.1</v>
      </c>
      <c r="N12" s="13">
        <v>131886.41</v>
      </c>
      <c r="O12" s="10">
        <v>22460.255623</v>
      </c>
      <c r="P12" s="10">
        <v>98651.03468</v>
      </c>
      <c r="Q12" s="10">
        <v>10775.119697</v>
      </c>
      <c r="R12" s="10">
        <v>1361.2735909639896</v>
      </c>
      <c r="S12" s="10">
        <v>1286.5148583969703</v>
      </c>
      <c r="T12" s="10">
        <v>199.27287723287472</v>
      </c>
      <c r="U12" s="44">
        <v>1335.8706209695172</v>
      </c>
      <c r="V12" s="51">
        <v>1530.5702899999999</v>
      </c>
      <c r="W12" s="6">
        <v>220.9464</v>
      </c>
      <c r="X12" s="6">
        <v>2357.04527</v>
      </c>
      <c r="Y12" s="6">
        <v>277.58939999999996</v>
      </c>
      <c r="Z12" s="6">
        <v>11601.96731</v>
      </c>
      <c r="AA12" s="6">
        <v>853.38738</v>
      </c>
      <c r="AB12" s="6">
        <v>53.52012</v>
      </c>
      <c r="AC12" s="6">
        <v>722.8914300000001</v>
      </c>
      <c r="AD12" s="6">
        <v>3426.7211500000003</v>
      </c>
      <c r="AE12" s="6">
        <v>2896.77</v>
      </c>
      <c r="AF12" s="6">
        <v>752.71</v>
      </c>
      <c r="AG12" s="6">
        <v>735633.73</v>
      </c>
      <c r="AH12" s="6">
        <v>479.98285999999996</v>
      </c>
      <c r="AI12" s="6">
        <v>2558.2528199999997</v>
      </c>
      <c r="AJ12" s="6">
        <v>1529.25093</v>
      </c>
      <c r="AK12" s="6">
        <v>375.45786</v>
      </c>
      <c r="AL12" s="6">
        <v>1737.03752</v>
      </c>
      <c r="AM12" s="6">
        <v>1149.2736200000002</v>
      </c>
    </row>
    <row r="13" spans="1:39" ht="31.5">
      <c r="A13" s="2" t="s">
        <v>24</v>
      </c>
      <c r="B13" s="6">
        <v>5228</v>
      </c>
      <c r="C13" s="6">
        <v>7</v>
      </c>
      <c r="D13" s="51">
        <v>163</v>
      </c>
      <c r="E13" s="6">
        <v>2961</v>
      </c>
      <c r="F13" s="10">
        <v>193</v>
      </c>
      <c r="G13" s="16">
        <v>2315.54</v>
      </c>
      <c r="H13" s="17">
        <v>483.2</v>
      </c>
      <c r="I13" s="18">
        <v>1823.51</v>
      </c>
      <c r="J13" s="31"/>
      <c r="K13" s="32"/>
      <c r="L13" s="33"/>
      <c r="M13" s="32"/>
      <c r="N13" s="13">
        <v>2013.03743</v>
      </c>
      <c r="O13" s="10">
        <v>342.82027432900003</v>
      </c>
      <c r="P13" s="10">
        <v>1505.7519976400001</v>
      </c>
      <c r="Q13" s="10">
        <v>164.465158031</v>
      </c>
      <c r="R13" s="10">
        <v>655.8958277836728</v>
      </c>
      <c r="S13" s="10">
        <v>648.7535352272337</v>
      </c>
      <c r="T13" s="10">
        <v>185.96016499978447</v>
      </c>
      <c r="U13" s="44">
        <v>1157.2175688240966</v>
      </c>
      <c r="V13" s="51">
        <v>1514.8241</v>
      </c>
      <c r="W13" s="6">
        <v>168.22679</v>
      </c>
      <c r="X13" s="6">
        <v>564.5002800000001</v>
      </c>
      <c r="Y13" s="6">
        <v>960.63694</v>
      </c>
      <c r="Z13" s="6">
        <v>1748.3406200000002</v>
      </c>
      <c r="AA13" s="6">
        <v>353.72106</v>
      </c>
      <c r="AB13" s="6">
        <v>199.15116</v>
      </c>
      <c r="AC13" s="6">
        <v>539.39724</v>
      </c>
      <c r="AD13" s="6">
        <v>1096.0664599999998</v>
      </c>
      <c r="AE13" s="6" t="s">
        <v>39</v>
      </c>
      <c r="AF13" s="6"/>
      <c r="AG13" s="6"/>
      <c r="AH13" s="6"/>
      <c r="AI13" s="6"/>
      <c r="AJ13" s="6"/>
      <c r="AK13" s="6"/>
      <c r="AL13" s="6"/>
      <c r="AM13" s="6" t="s">
        <v>39</v>
      </c>
    </row>
    <row r="14" spans="1:39" ht="31.5">
      <c r="A14" s="2" t="s">
        <v>9</v>
      </c>
      <c r="B14" s="6">
        <v>26680</v>
      </c>
      <c r="C14" s="6">
        <v>26.28</v>
      </c>
      <c r="D14" s="51">
        <v>1140.5</v>
      </c>
      <c r="E14" s="6">
        <v>6867.6</v>
      </c>
      <c r="F14" s="10">
        <v>1101.6999999999998</v>
      </c>
      <c r="G14" s="22">
        <f>4307.2-G10</f>
        <v>315.65999999999985</v>
      </c>
      <c r="H14" s="23">
        <f>47.92-H10</f>
        <v>13.61</v>
      </c>
      <c r="I14" s="24">
        <f>152.67-I10</f>
        <v>49.72999999999999</v>
      </c>
      <c r="J14" s="31">
        <v>1967.3</v>
      </c>
      <c r="K14" s="32">
        <v>11547.2</v>
      </c>
      <c r="L14" s="33">
        <v>249.72</v>
      </c>
      <c r="M14" s="32">
        <v>57247.03</v>
      </c>
      <c r="N14" s="32">
        <v>24863.21</v>
      </c>
      <c r="O14" s="12">
        <v>4234.204663</v>
      </c>
      <c r="P14" s="12">
        <v>18597.68108</v>
      </c>
      <c r="Q14" s="12">
        <v>2031.3242569999998</v>
      </c>
      <c r="R14" s="12">
        <v>504.95509965859077</v>
      </c>
      <c r="S14" s="12">
        <v>241.12969290759352</v>
      </c>
      <c r="T14" s="12">
        <v>7.4675385929711435</v>
      </c>
      <c r="U14" s="46">
        <v>110.35870439891988</v>
      </c>
      <c r="V14" s="51">
        <v>1089.946028897886</v>
      </c>
      <c r="W14" s="6">
        <v>953.0720026374876</v>
      </c>
      <c r="X14" s="6">
        <v>1377.783124075596</v>
      </c>
      <c r="Y14" s="6">
        <v>624.4010420345193</v>
      </c>
      <c r="Z14" s="6">
        <v>1782.3418732772993</v>
      </c>
      <c r="AA14" s="6">
        <v>330.59746989840573</v>
      </c>
      <c r="AB14" s="6">
        <v>360.5643513201651</v>
      </c>
      <c r="AC14" s="6">
        <v>710.1552936121196</v>
      </c>
      <c r="AD14" s="6">
        <v>1164.1359729311598</v>
      </c>
      <c r="AE14" s="6">
        <v>1661.08</v>
      </c>
      <c r="AF14" s="6">
        <v>362.9</v>
      </c>
      <c r="AG14" s="6">
        <v>142282.37</v>
      </c>
      <c r="AH14" s="6">
        <v>57.33681195804397</v>
      </c>
      <c r="AI14" s="6">
        <v>957.0378920288022</v>
      </c>
      <c r="AJ14" s="6">
        <v>135.6411358895068</v>
      </c>
      <c r="AK14" s="6">
        <v>144.9716848227451</v>
      </c>
      <c r="AL14" s="6">
        <v>110.61162410428476</v>
      </c>
      <c r="AM14" s="6">
        <v>17.94723245831432</v>
      </c>
    </row>
    <row r="15" spans="1:39" ht="63">
      <c r="A15" s="2" t="s">
        <v>25</v>
      </c>
      <c r="B15" s="6">
        <v>28835</v>
      </c>
      <c r="C15" s="6"/>
      <c r="D15" s="51">
        <v>401</v>
      </c>
      <c r="E15" s="6">
        <v>12744</v>
      </c>
      <c r="F15" s="6">
        <v>372</v>
      </c>
      <c r="G15" s="22">
        <v>0</v>
      </c>
      <c r="H15" s="23">
        <v>0</v>
      </c>
      <c r="I15" s="24">
        <v>0</v>
      </c>
      <c r="J15" s="31"/>
      <c r="K15" s="32">
        <v>175.25</v>
      </c>
      <c r="L15" s="33">
        <v>163.05</v>
      </c>
      <c r="M15" s="32">
        <v>47731</v>
      </c>
      <c r="N15" s="32">
        <v>46404.07</v>
      </c>
      <c r="O15" s="12">
        <v>7902.613121</v>
      </c>
      <c r="P15" s="12">
        <v>34710.24436</v>
      </c>
      <c r="Q15" s="12">
        <v>3791.2125189999997</v>
      </c>
      <c r="R15" s="12"/>
      <c r="S15" s="12"/>
      <c r="T15" s="12"/>
      <c r="U15" s="46"/>
      <c r="V15" s="51">
        <v>5376.6585</v>
      </c>
      <c r="W15" s="6">
        <v>559.3703999999999</v>
      </c>
      <c r="X15" s="6">
        <v>173.59999999999997</v>
      </c>
      <c r="Y15" s="6"/>
      <c r="Z15" s="6"/>
      <c r="AA15" s="6"/>
      <c r="AB15" s="6">
        <v>151.9</v>
      </c>
      <c r="AC15" s="6"/>
      <c r="AD15" s="6"/>
      <c r="AE15" s="6">
        <v>3103.61</v>
      </c>
      <c r="AF15" s="6"/>
      <c r="AG15" s="6">
        <v>67593.5</v>
      </c>
      <c r="AH15" s="6"/>
      <c r="AI15" s="6">
        <v>399.432</v>
      </c>
      <c r="AJ15" s="6"/>
      <c r="AK15" s="6">
        <v>149.422</v>
      </c>
      <c r="AL15" s="6">
        <v>544.573</v>
      </c>
      <c r="AM15" s="6">
        <v>1315.6535</v>
      </c>
    </row>
    <row r="16" spans="1:39" ht="78.75">
      <c r="A16" s="2" t="s">
        <v>23</v>
      </c>
      <c r="B16" s="6">
        <v>2713</v>
      </c>
      <c r="C16" s="6"/>
      <c r="D16" s="51">
        <v>323</v>
      </c>
      <c r="E16" s="6">
        <v>3250</v>
      </c>
      <c r="F16" s="6">
        <v>388</v>
      </c>
      <c r="G16" s="25">
        <v>21512.33</v>
      </c>
      <c r="H16" s="26">
        <v>2365.49</v>
      </c>
      <c r="I16" s="27">
        <f>53.01+631.21+95.87+175.83+36.7+18.27+0.01+517.35</f>
        <v>1528.25</v>
      </c>
      <c r="J16" s="31"/>
      <c r="K16" s="32"/>
      <c r="L16" s="33"/>
      <c r="M16" s="32">
        <v>6017.1</v>
      </c>
      <c r="N16" s="29">
        <v>32244.10257</v>
      </c>
      <c r="O16" s="11">
        <v>5491.170667671</v>
      </c>
      <c r="P16" s="11">
        <v>24118.58872236</v>
      </c>
      <c r="Q16" s="11">
        <v>2634.3431799689997</v>
      </c>
      <c r="R16" s="11">
        <v>1.491894944911904</v>
      </c>
      <c r="S16" s="11">
        <v>1.373637567178615</v>
      </c>
      <c r="T16" s="11">
        <v>17.25680643306871</v>
      </c>
      <c r="U16" s="47">
        <v>266.59588</v>
      </c>
      <c r="V16" s="51" t="s">
        <v>39</v>
      </c>
      <c r="W16" s="6" t="s">
        <v>39</v>
      </c>
      <c r="X16" s="6" t="s">
        <v>39</v>
      </c>
      <c r="Y16" s="6" t="s">
        <v>39</v>
      </c>
      <c r="Z16" s="6" t="s">
        <v>39</v>
      </c>
      <c r="AA16" s="6" t="s">
        <v>39</v>
      </c>
      <c r="AB16" s="6" t="s">
        <v>39</v>
      </c>
      <c r="AC16" s="6" t="s">
        <v>39</v>
      </c>
      <c r="AD16" s="6" t="s">
        <v>39</v>
      </c>
      <c r="AE16" s="6">
        <v>387.44</v>
      </c>
      <c r="AF16" s="6">
        <v>230.72</v>
      </c>
      <c r="AG16" s="6">
        <v>14802.61</v>
      </c>
      <c r="AH16" s="6">
        <v>121.98785999999998</v>
      </c>
      <c r="AI16" s="6">
        <v>1329.1519400000002</v>
      </c>
      <c r="AJ16" s="6">
        <v>1046.44088</v>
      </c>
      <c r="AK16" s="6">
        <v>158.0905600000004</v>
      </c>
      <c r="AL16" s="6">
        <v>868.4613699999985</v>
      </c>
      <c r="AM16" s="6">
        <v>1031.3659000000007</v>
      </c>
    </row>
    <row r="17" spans="1:39" ht="78.75">
      <c r="A17" s="2" t="s">
        <v>10</v>
      </c>
      <c r="B17" s="6">
        <v>93107.56</v>
      </c>
      <c r="C17" s="6">
        <v>423</v>
      </c>
      <c r="D17" s="51">
        <v>5001.56</v>
      </c>
      <c r="E17" s="6">
        <v>47223.32</v>
      </c>
      <c r="F17" s="10">
        <v>11993</v>
      </c>
      <c r="G17" s="22">
        <v>1541.89</v>
      </c>
      <c r="H17" s="23">
        <v>34.81</v>
      </c>
      <c r="I17" s="24">
        <v>183.77</v>
      </c>
      <c r="J17" s="31"/>
      <c r="K17" s="32">
        <v>8643.15</v>
      </c>
      <c r="L17" s="33">
        <v>176.39</v>
      </c>
      <c r="M17" s="32">
        <v>6152.48</v>
      </c>
      <c r="N17" s="32">
        <v>46576.497</v>
      </c>
      <c r="O17" s="12">
        <v>7931.977439100001</v>
      </c>
      <c r="P17" s="12">
        <v>34839.219756</v>
      </c>
      <c r="Q17" s="12">
        <v>3805.2998049</v>
      </c>
      <c r="R17" s="12">
        <v>498.493508673495</v>
      </c>
      <c r="S17" s="12">
        <v>517.361964983004</v>
      </c>
      <c r="T17" s="12">
        <v>3029.6304057420994</v>
      </c>
      <c r="U17" s="46">
        <v>498.80999999999995</v>
      </c>
      <c r="V17" s="51">
        <v>4308.598859209749</v>
      </c>
      <c r="W17" s="6">
        <v>1050.0460067457589</v>
      </c>
      <c r="X17" s="6">
        <v>1718.3259764798458</v>
      </c>
      <c r="Y17" s="6">
        <v>4863.476777983007</v>
      </c>
      <c r="Z17" s="6">
        <v>1863.0498022197162</v>
      </c>
      <c r="AA17" s="6">
        <v>513.7942787236624</v>
      </c>
      <c r="AB17" s="6">
        <v>1028.2872073408598</v>
      </c>
      <c r="AC17" s="6">
        <v>1358.3945713679352</v>
      </c>
      <c r="AD17" s="6">
        <v>2165.2761357437785</v>
      </c>
      <c r="AE17" s="6">
        <v>2973.56</v>
      </c>
      <c r="AF17" s="6">
        <v>704.83</v>
      </c>
      <c r="AG17" s="6">
        <v>225311.58</v>
      </c>
      <c r="AH17" s="6"/>
      <c r="AI17" s="6"/>
      <c r="AJ17" s="6"/>
      <c r="AK17" s="6"/>
      <c r="AL17" s="6"/>
      <c r="AM17" s="6" t="s">
        <v>39</v>
      </c>
    </row>
    <row r="18" spans="1:39" ht="47.25">
      <c r="A18" s="2" t="s">
        <v>26</v>
      </c>
      <c r="B18" s="6"/>
      <c r="C18" s="6"/>
      <c r="D18" s="51"/>
      <c r="E18" s="6"/>
      <c r="F18" s="12"/>
      <c r="G18" s="16">
        <v>0</v>
      </c>
      <c r="H18" s="17" t="s">
        <v>39</v>
      </c>
      <c r="I18" s="18" t="s">
        <v>39</v>
      </c>
      <c r="J18" s="31"/>
      <c r="K18" s="32"/>
      <c r="L18" s="33"/>
      <c r="M18" s="32"/>
      <c r="N18" s="13"/>
      <c r="O18" s="10"/>
      <c r="P18" s="10"/>
      <c r="Q18" s="10"/>
      <c r="R18" s="10" t="s">
        <v>39</v>
      </c>
      <c r="S18" s="10"/>
      <c r="T18" s="10"/>
      <c r="U18" s="44"/>
      <c r="V18" s="51" t="s">
        <v>39</v>
      </c>
      <c r="W18" s="6" t="s">
        <v>39</v>
      </c>
      <c r="X18" s="6" t="s">
        <v>39</v>
      </c>
      <c r="Y18" s="6" t="s">
        <v>39</v>
      </c>
      <c r="Z18" s="6" t="s">
        <v>39</v>
      </c>
      <c r="AA18" s="6" t="s">
        <v>39</v>
      </c>
      <c r="AB18" s="6" t="s">
        <v>39</v>
      </c>
      <c r="AC18" s="6" t="s">
        <v>39</v>
      </c>
      <c r="AD18" s="6" t="s">
        <v>39</v>
      </c>
      <c r="AE18" s="6">
        <v>4592.389999999999</v>
      </c>
      <c r="AF18" s="6"/>
      <c r="AG18" s="6">
        <v>224667.8599999997</v>
      </c>
      <c r="AH18" s="69" t="s">
        <v>130</v>
      </c>
      <c r="AI18" s="6">
        <v>576.2221603440794</v>
      </c>
      <c r="AJ18" s="69" t="s">
        <v>131</v>
      </c>
      <c r="AK18" s="69" t="s">
        <v>132</v>
      </c>
      <c r="AL18" s="69" t="s">
        <v>133</v>
      </c>
      <c r="AM18" s="69" t="s">
        <v>134</v>
      </c>
    </row>
    <row r="19" spans="1:39" ht="31.5">
      <c r="A19" s="2" t="s">
        <v>11</v>
      </c>
      <c r="B19" s="6"/>
      <c r="C19" s="6"/>
      <c r="D19" s="51"/>
      <c r="E19" s="6"/>
      <c r="F19" s="12"/>
      <c r="G19" s="16">
        <v>0</v>
      </c>
      <c r="H19" s="17">
        <v>0</v>
      </c>
      <c r="I19" s="18">
        <v>0</v>
      </c>
      <c r="J19" s="31"/>
      <c r="K19" s="32"/>
      <c r="L19" s="33"/>
      <c r="M19" s="32"/>
      <c r="N19" s="13"/>
      <c r="O19" s="10"/>
      <c r="P19" s="10"/>
      <c r="Q19" s="10"/>
      <c r="R19" s="10" t="s">
        <v>39</v>
      </c>
      <c r="S19" s="10"/>
      <c r="T19" s="10"/>
      <c r="U19" s="44"/>
      <c r="V19" s="51" t="s">
        <v>39</v>
      </c>
      <c r="W19" s="6" t="s">
        <v>39</v>
      </c>
      <c r="X19" s="6" t="s">
        <v>39</v>
      </c>
      <c r="Y19" s="6" t="s">
        <v>39</v>
      </c>
      <c r="Z19" s="6" t="s">
        <v>39</v>
      </c>
      <c r="AA19" s="6" t="s">
        <v>39</v>
      </c>
      <c r="AB19" s="6" t="s">
        <v>39</v>
      </c>
      <c r="AC19" s="6" t="s">
        <v>39</v>
      </c>
      <c r="AD19" s="6" t="s">
        <v>39</v>
      </c>
      <c r="AE19" s="6" t="s">
        <v>39</v>
      </c>
      <c r="AF19" s="6" t="s">
        <v>39</v>
      </c>
      <c r="AG19" s="6" t="s">
        <v>39</v>
      </c>
      <c r="AH19" s="6"/>
      <c r="AI19" s="6"/>
      <c r="AJ19" s="6"/>
      <c r="AK19" s="6"/>
      <c r="AL19" s="6"/>
      <c r="AM19" s="6" t="s">
        <v>39</v>
      </c>
    </row>
    <row r="20" spans="1:39" ht="31.5">
      <c r="A20" s="2" t="s">
        <v>12</v>
      </c>
      <c r="B20" s="69" t="s">
        <v>91</v>
      </c>
      <c r="C20" s="69" t="s">
        <v>92</v>
      </c>
      <c r="D20" s="70" t="s">
        <v>93</v>
      </c>
      <c r="E20" s="69" t="s">
        <v>94</v>
      </c>
      <c r="F20" s="71" t="s">
        <v>95</v>
      </c>
      <c r="G20" s="72" t="s">
        <v>96</v>
      </c>
      <c r="H20" s="73" t="s">
        <v>97</v>
      </c>
      <c r="I20" s="74" t="s">
        <v>98</v>
      </c>
      <c r="J20" s="75" t="s">
        <v>99</v>
      </c>
      <c r="K20" s="76" t="s">
        <v>100</v>
      </c>
      <c r="L20" s="77" t="s">
        <v>70</v>
      </c>
      <c r="M20" s="76" t="s">
        <v>101</v>
      </c>
      <c r="N20" s="93"/>
      <c r="O20" s="78"/>
      <c r="P20" s="78"/>
      <c r="Q20" s="78"/>
      <c r="R20" s="78" t="s">
        <v>102</v>
      </c>
      <c r="S20" s="78" t="s">
        <v>103</v>
      </c>
      <c r="T20" s="78" t="s">
        <v>104</v>
      </c>
      <c r="U20" s="79" t="s">
        <v>105</v>
      </c>
      <c r="V20" s="70" t="s">
        <v>106</v>
      </c>
      <c r="W20" s="69" t="s">
        <v>69</v>
      </c>
      <c r="X20" s="69" t="s">
        <v>107</v>
      </c>
      <c r="Y20" s="69" t="s">
        <v>108</v>
      </c>
      <c r="Z20" s="69" t="s">
        <v>109</v>
      </c>
      <c r="AA20" s="69" t="s">
        <v>110</v>
      </c>
      <c r="AB20" s="69" t="s">
        <v>111</v>
      </c>
      <c r="AC20" s="69" t="s">
        <v>112</v>
      </c>
      <c r="AD20" s="69" t="s">
        <v>113</v>
      </c>
      <c r="AE20" s="69" t="s">
        <v>114</v>
      </c>
      <c r="AF20" s="69" t="s">
        <v>115</v>
      </c>
      <c r="AG20" s="69" t="s">
        <v>68</v>
      </c>
      <c r="AH20" s="69" t="s">
        <v>130</v>
      </c>
      <c r="AI20" s="6">
        <v>576.2221603440794</v>
      </c>
      <c r="AJ20" s="69">
        <v>-2750.33</v>
      </c>
      <c r="AK20" s="69">
        <v>-890.15</v>
      </c>
      <c r="AL20" s="69">
        <v>-6558.02</v>
      </c>
      <c r="AM20" s="69">
        <v>-5538.46</v>
      </c>
    </row>
    <row r="21" spans="1:39" ht="47.25">
      <c r="A21" s="2" t="s">
        <v>13</v>
      </c>
      <c r="B21" s="85" t="s">
        <v>28</v>
      </c>
      <c r="C21" s="85" t="s">
        <v>28</v>
      </c>
      <c r="D21" s="86" t="s">
        <v>28</v>
      </c>
      <c r="E21" s="85" t="s">
        <v>28</v>
      </c>
      <c r="F21" s="85" t="s">
        <v>28</v>
      </c>
      <c r="G21" s="85" t="s">
        <v>28</v>
      </c>
      <c r="H21" s="85" t="s">
        <v>28</v>
      </c>
      <c r="I21" s="85" t="s">
        <v>28</v>
      </c>
      <c r="J21" s="85" t="s">
        <v>28</v>
      </c>
      <c r="K21" s="85" t="s">
        <v>28</v>
      </c>
      <c r="L21" s="85" t="s">
        <v>28</v>
      </c>
      <c r="M21" s="85" t="s">
        <v>28</v>
      </c>
      <c r="N21" s="85" t="s">
        <v>28</v>
      </c>
      <c r="O21" s="85" t="s">
        <v>28</v>
      </c>
      <c r="P21" s="85" t="s">
        <v>28</v>
      </c>
      <c r="Q21" s="85" t="s">
        <v>28</v>
      </c>
      <c r="R21" s="85" t="s">
        <v>28</v>
      </c>
      <c r="S21" s="85" t="s">
        <v>28</v>
      </c>
      <c r="T21" s="85" t="s">
        <v>28</v>
      </c>
      <c r="U21" s="86" t="s">
        <v>28</v>
      </c>
      <c r="V21" s="86" t="s">
        <v>28</v>
      </c>
      <c r="W21" s="85" t="s">
        <v>28</v>
      </c>
      <c r="X21" s="85" t="s">
        <v>28</v>
      </c>
      <c r="Y21" s="85" t="s">
        <v>28</v>
      </c>
      <c r="Z21" s="85" t="s">
        <v>28</v>
      </c>
      <c r="AA21" s="85" t="s">
        <v>28</v>
      </c>
      <c r="AB21" s="85" t="s">
        <v>28</v>
      </c>
      <c r="AC21" s="85" t="s">
        <v>28</v>
      </c>
      <c r="AD21" s="85" t="s">
        <v>28</v>
      </c>
      <c r="AE21" s="85" t="s">
        <v>28</v>
      </c>
      <c r="AF21" s="85" t="s">
        <v>28</v>
      </c>
      <c r="AG21" s="85" t="s">
        <v>28</v>
      </c>
      <c r="AH21" s="85" t="s">
        <v>28</v>
      </c>
      <c r="AI21" s="85" t="s">
        <v>28</v>
      </c>
      <c r="AJ21" s="85" t="s">
        <v>28</v>
      </c>
      <c r="AK21" s="85" t="s">
        <v>28</v>
      </c>
      <c r="AL21" s="85" t="s">
        <v>28</v>
      </c>
      <c r="AM21" s="85" t="s">
        <v>28</v>
      </c>
    </row>
    <row r="22" spans="1:39" ht="15.75">
      <c r="A22" s="3" t="s">
        <v>14</v>
      </c>
      <c r="B22" s="6">
        <v>145.719</v>
      </c>
      <c r="C22" s="6">
        <v>36.815</v>
      </c>
      <c r="D22" s="51">
        <v>172.785</v>
      </c>
      <c r="E22" s="6">
        <v>1410.3509999999999</v>
      </c>
      <c r="F22" s="12">
        <v>277.482</v>
      </c>
      <c r="G22" s="16">
        <v>774.528</v>
      </c>
      <c r="H22" s="17">
        <v>51.325</v>
      </c>
      <c r="I22" s="18">
        <v>54.781</v>
      </c>
      <c r="J22" s="34"/>
      <c r="K22" s="32">
        <v>5702.954</v>
      </c>
      <c r="L22" s="33">
        <v>130.711</v>
      </c>
      <c r="M22" s="32">
        <v>5560.639</v>
      </c>
      <c r="N22" s="13">
        <v>12284</v>
      </c>
      <c r="O22" s="10">
        <v>1287.925</v>
      </c>
      <c r="P22" s="10">
        <v>7256.935</v>
      </c>
      <c r="Q22" s="10">
        <v>3739.142</v>
      </c>
      <c r="R22" s="10">
        <v>81.885</v>
      </c>
      <c r="S22" s="10">
        <v>100.316</v>
      </c>
      <c r="T22" s="10"/>
      <c r="U22" s="44">
        <v>54.613738383</v>
      </c>
      <c r="V22" s="51">
        <v>172.14799235685</v>
      </c>
      <c r="W22" s="6">
        <v>116.590417</v>
      </c>
      <c r="X22" s="6">
        <v>6.598000000000001</v>
      </c>
      <c r="Y22" s="6" t="s">
        <v>39</v>
      </c>
      <c r="Z22" s="6">
        <v>71.00909999999999</v>
      </c>
      <c r="AA22" s="6">
        <v>143.9169</v>
      </c>
      <c r="AB22" s="6">
        <v>15.728099999999998</v>
      </c>
      <c r="AC22" s="6">
        <v>271.267</v>
      </c>
      <c r="AD22" s="6">
        <v>150.84980362872003</v>
      </c>
      <c r="AE22" s="6">
        <v>214.04</v>
      </c>
      <c r="AF22" s="6">
        <v>29.967</v>
      </c>
      <c r="AG22" s="6">
        <v>1604.846</v>
      </c>
      <c r="AH22" s="6">
        <v>42.73754</v>
      </c>
      <c r="AI22" s="6">
        <v>75.849</v>
      </c>
      <c r="AJ22" s="6">
        <v>20.591</v>
      </c>
      <c r="AK22" s="6">
        <v>4.369</v>
      </c>
      <c r="AL22" s="6">
        <v>14.153</v>
      </c>
      <c r="AM22" s="6">
        <v>4.7104</v>
      </c>
    </row>
    <row r="23" spans="1:39" ht="15.75">
      <c r="A23" s="3" t="s">
        <v>15</v>
      </c>
      <c r="B23" s="6">
        <v>151.94</v>
      </c>
      <c r="C23" s="6"/>
      <c r="D23" s="51"/>
      <c r="E23" s="6"/>
      <c r="F23" s="12"/>
      <c r="G23" s="16"/>
      <c r="H23" s="17"/>
      <c r="I23" s="18"/>
      <c r="J23" s="34"/>
      <c r="K23" s="32"/>
      <c r="L23" s="33"/>
      <c r="M23" s="32"/>
      <c r="N23" s="13"/>
      <c r="O23" s="10"/>
      <c r="P23" s="10"/>
      <c r="Q23" s="10"/>
      <c r="R23" s="10"/>
      <c r="S23" s="10"/>
      <c r="T23" s="10">
        <v>32.402362</v>
      </c>
      <c r="U23" s="44"/>
      <c r="V23" s="51" t="s">
        <v>39</v>
      </c>
      <c r="W23" s="6" t="s">
        <v>39</v>
      </c>
      <c r="X23" s="6" t="s">
        <v>39</v>
      </c>
      <c r="Y23" s="6">
        <v>16.447</v>
      </c>
      <c r="Z23" s="6"/>
      <c r="AA23" s="6" t="s">
        <v>39</v>
      </c>
      <c r="AB23" s="6" t="s">
        <v>39</v>
      </c>
      <c r="AC23" s="6" t="s">
        <v>39</v>
      </c>
      <c r="AD23" s="6" t="s">
        <v>39</v>
      </c>
      <c r="AE23" s="6" t="s">
        <v>39</v>
      </c>
      <c r="AF23" s="6" t="s">
        <v>39</v>
      </c>
      <c r="AG23" s="6" t="s">
        <v>39</v>
      </c>
      <c r="AH23" s="6"/>
      <c r="AI23" s="6"/>
      <c r="AJ23" s="6"/>
      <c r="AK23" s="6"/>
      <c r="AL23" s="6"/>
      <c r="AM23" s="6" t="s">
        <v>39</v>
      </c>
    </row>
    <row r="24" spans="1:39" ht="15.75">
      <c r="A24" s="2" t="s">
        <v>16</v>
      </c>
      <c r="B24" s="6">
        <f>160.84-15.121</f>
        <v>145.719</v>
      </c>
      <c r="C24" s="6"/>
      <c r="D24" s="51">
        <v>172.785</v>
      </c>
      <c r="E24" s="6">
        <v>1410.3509999999999</v>
      </c>
      <c r="F24" s="10">
        <v>277.482</v>
      </c>
      <c r="G24" s="16">
        <v>723.449</v>
      </c>
      <c r="H24" s="17">
        <v>51.325</v>
      </c>
      <c r="I24" s="18">
        <v>54.781</v>
      </c>
      <c r="J24" s="34"/>
      <c r="K24" s="32">
        <f>K22</f>
        <v>5702.954</v>
      </c>
      <c r="L24" s="33">
        <f>L22</f>
        <v>130.711</v>
      </c>
      <c r="M24" s="32"/>
      <c r="N24" s="13"/>
      <c r="O24" s="10"/>
      <c r="P24" s="10"/>
      <c r="Q24" s="10"/>
      <c r="R24" s="10">
        <v>81.885</v>
      </c>
      <c r="S24" s="10"/>
      <c r="T24" s="10"/>
      <c r="U24" s="44">
        <v>54.613738383</v>
      </c>
      <c r="V24" s="51">
        <v>172.14799235685</v>
      </c>
      <c r="W24" s="6"/>
      <c r="X24" s="6" t="s">
        <v>39</v>
      </c>
      <c r="Y24" s="6" t="s">
        <v>39</v>
      </c>
      <c r="Z24" s="6">
        <v>71.00909999999999</v>
      </c>
      <c r="AA24" s="6">
        <v>143.9169</v>
      </c>
      <c r="AB24" s="6">
        <v>15.728099999999998</v>
      </c>
      <c r="AC24" s="6" t="s">
        <v>39</v>
      </c>
      <c r="AD24" s="6" t="s">
        <v>39</v>
      </c>
      <c r="AE24" s="6" t="s">
        <v>39</v>
      </c>
      <c r="AF24" s="6" t="s">
        <v>39</v>
      </c>
      <c r="AG24" s="6" t="s">
        <v>39</v>
      </c>
      <c r="AH24" s="6"/>
      <c r="AI24" s="6"/>
      <c r="AJ24" s="6"/>
      <c r="AK24" s="6"/>
      <c r="AL24" s="6"/>
      <c r="AM24" s="6" t="s">
        <v>39</v>
      </c>
    </row>
    <row r="25" spans="1:39" ht="47.25">
      <c r="A25" s="2" t="s">
        <v>27</v>
      </c>
      <c r="B25" s="6">
        <f>276.53-15.121</f>
        <v>261.409</v>
      </c>
      <c r="C25" s="6">
        <v>11.146</v>
      </c>
      <c r="D25" s="51">
        <v>155.765</v>
      </c>
      <c r="E25" s="6">
        <v>1034.3909999999998</v>
      </c>
      <c r="F25" s="13">
        <v>164.85899999999998</v>
      </c>
      <c r="G25" s="19" t="s">
        <v>71</v>
      </c>
      <c r="H25" s="20" t="s">
        <v>72</v>
      </c>
      <c r="I25" s="21" t="s">
        <v>73</v>
      </c>
      <c r="J25" s="31">
        <v>1022.24</v>
      </c>
      <c r="K25" s="32">
        <f>5072.926-123.104</f>
        <v>4949.822</v>
      </c>
      <c r="L25" s="33">
        <v>123.104</v>
      </c>
      <c r="M25" s="32">
        <v>5508.273</v>
      </c>
      <c r="N25" s="13">
        <v>11397.72</v>
      </c>
      <c r="O25" s="10">
        <v>1140.355</v>
      </c>
      <c r="P25" s="10">
        <v>6737.844</v>
      </c>
      <c r="Q25" s="10">
        <v>3519.52</v>
      </c>
      <c r="R25" s="10">
        <v>69.275</v>
      </c>
      <c r="S25" s="10">
        <v>84.866</v>
      </c>
      <c r="T25" s="10">
        <v>18.652362000000014</v>
      </c>
      <c r="U25" s="44">
        <v>31.1468997</v>
      </c>
      <c r="V25" s="51">
        <v>130.09079235685002</v>
      </c>
      <c r="W25" s="6">
        <v>82.770417</v>
      </c>
      <c r="X25" s="6">
        <v>3.7680000000000002</v>
      </c>
      <c r="Y25" s="6">
        <v>16.087</v>
      </c>
      <c r="Z25" s="6">
        <v>49.81409999999998</v>
      </c>
      <c r="AA25" s="6">
        <v>143.9169</v>
      </c>
      <c r="AB25" s="6">
        <v>11.695529999999998</v>
      </c>
      <c r="AC25" s="6">
        <v>265.56</v>
      </c>
      <c r="AD25" s="6">
        <v>142.84080362872</v>
      </c>
      <c r="AE25" s="6">
        <v>212.72</v>
      </c>
      <c r="AF25" s="6">
        <v>11.48</v>
      </c>
      <c r="AG25" s="6">
        <v>1420.963</v>
      </c>
      <c r="AH25" s="6">
        <v>24.30754</v>
      </c>
      <c r="AI25" s="6">
        <v>27.379</v>
      </c>
      <c r="AJ25" s="6">
        <v>18.459</v>
      </c>
      <c r="AK25" s="6">
        <v>4.369</v>
      </c>
      <c r="AL25" s="6">
        <v>12.82</v>
      </c>
      <c r="AM25" s="6">
        <v>3.2034</v>
      </c>
    </row>
    <row r="26" spans="1:39" ht="15.75">
      <c r="A26" s="3" t="s">
        <v>17</v>
      </c>
      <c r="B26" s="6">
        <v>11.24</v>
      </c>
      <c r="C26" s="55">
        <v>69.47</v>
      </c>
      <c r="D26" s="53">
        <v>6.1</v>
      </c>
      <c r="E26" s="6">
        <v>17.36</v>
      </c>
      <c r="F26" s="10">
        <v>28.07</v>
      </c>
      <c r="G26" s="16">
        <v>0</v>
      </c>
      <c r="H26" s="17">
        <v>10.44</v>
      </c>
      <c r="I26" s="18">
        <v>3.99</v>
      </c>
      <c r="J26" s="34"/>
      <c r="K26" s="32">
        <f>699.838/K22*100</f>
        <v>12.271499998071175</v>
      </c>
      <c r="L26" s="33">
        <f>7.069/130.711*100</f>
        <v>5.408114083741995</v>
      </c>
      <c r="M26" s="32">
        <f>40.018/5560.639*100</f>
        <v>0.7196654916818013</v>
      </c>
      <c r="N26" s="13">
        <v>2.138823792447416</v>
      </c>
      <c r="O26" s="10">
        <v>4.63616643000383</v>
      </c>
      <c r="P26" s="10">
        <v>0.17353731511564385</v>
      </c>
      <c r="Q26" s="10">
        <v>4.9156916719370916</v>
      </c>
      <c r="R26" s="10">
        <v>13.45493160097445</v>
      </c>
      <c r="S26" s="10">
        <v>13.451497103695848</v>
      </c>
      <c r="T26" s="10">
        <v>28.34978511751705</v>
      </c>
      <c r="U26" s="44">
        <v>42.729655556656084</v>
      </c>
      <c r="V26" s="51">
        <v>3.925227304418879</v>
      </c>
      <c r="W26" s="6">
        <v>18.157581510322586</v>
      </c>
      <c r="X26" s="6">
        <v>18.18732949378599</v>
      </c>
      <c r="Y26" s="6">
        <v>2.188849030218277</v>
      </c>
      <c r="Z26" s="6">
        <v>3.6192544335866814</v>
      </c>
      <c r="AA26" s="6"/>
      <c r="AB26" s="6"/>
      <c r="AC26" s="6">
        <v>1.8800665027445282</v>
      </c>
      <c r="AD26" s="6">
        <v>3.9105122168530952</v>
      </c>
      <c r="AE26" s="6" t="s">
        <v>39</v>
      </c>
      <c r="AF26" s="6">
        <v>0.04</v>
      </c>
      <c r="AG26" s="6">
        <v>0.03</v>
      </c>
      <c r="AH26" s="6">
        <v>26.22518750494296</v>
      </c>
      <c r="AI26" s="6">
        <v>38.806048860235464</v>
      </c>
      <c r="AJ26" s="6">
        <v>5.662668155990481</v>
      </c>
      <c r="AK26" s="6"/>
      <c r="AL26" s="6">
        <v>5.6525118349466545</v>
      </c>
      <c r="AM26" s="6">
        <v>0.6581182065217391</v>
      </c>
    </row>
    <row r="27" spans="1:39" ht="15.75">
      <c r="A27" s="2" t="s">
        <v>18</v>
      </c>
      <c r="B27" s="6">
        <v>68</v>
      </c>
      <c r="C27" s="8">
        <v>1</v>
      </c>
      <c r="D27" s="53">
        <v>10</v>
      </c>
      <c r="E27" s="8">
        <v>65</v>
      </c>
      <c r="F27" s="8">
        <v>15</v>
      </c>
      <c r="G27" s="16">
        <v>21</v>
      </c>
      <c r="H27" s="17">
        <v>1</v>
      </c>
      <c r="I27" s="18">
        <v>3</v>
      </c>
      <c r="J27" s="34">
        <v>22</v>
      </c>
      <c r="K27" s="35">
        <f>(87+10+14+7)*98.18%</f>
        <v>115.85240000000002</v>
      </c>
      <c r="L27" s="36">
        <f>(87+10+14+7)*1.82%</f>
        <v>2.1476</v>
      </c>
      <c r="M27" s="32">
        <f>13+4+2+4</f>
        <v>23</v>
      </c>
      <c r="N27" s="13">
        <v>224</v>
      </c>
      <c r="O27" s="10">
        <v>38.1472</v>
      </c>
      <c r="P27" s="10">
        <v>167.552</v>
      </c>
      <c r="Q27" s="10">
        <v>18.3008</v>
      </c>
      <c r="R27" s="10">
        <v>12.17</v>
      </c>
      <c r="S27" s="10">
        <v>10.83</v>
      </c>
      <c r="T27" s="10">
        <v>1</v>
      </c>
      <c r="U27" s="44">
        <v>3</v>
      </c>
      <c r="V27" s="51">
        <v>7.935</v>
      </c>
      <c r="W27" s="6">
        <v>0.9725</v>
      </c>
      <c r="X27" s="6">
        <v>1</v>
      </c>
      <c r="Y27" s="6">
        <v>6.1075</v>
      </c>
      <c r="Z27" s="6">
        <v>5</v>
      </c>
      <c r="AA27" s="6">
        <v>2</v>
      </c>
      <c r="AB27" s="6">
        <v>2</v>
      </c>
      <c r="AC27" s="6">
        <v>2.5</v>
      </c>
      <c r="AD27" s="6">
        <v>3.8200000000000003</v>
      </c>
      <c r="AE27" s="6">
        <v>6.59</v>
      </c>
      <c r="AF27" s="6">
        <v>2.18</v>
      </c>
      <c r="AG27" s="6">
        <v>293.64</v>
      </c>
      <c r="AH27" s="6">
        <v>1.7090778936128261</v>
      </c>
      <c r="AI27" s="6">
        <v>2.4217081285523188</v>
      </c>
      <c r="AJ27" s="6">
        <v>1.9283711015187193</v>
      </c>
      <c r="AK27" s="6">
        <v>2.033261861521524</v>
      </c>
      <c r="AL27" s="6">
        <v>7.925217721047144</v>
      </c>
      <c r="AM27" s="6">
        <v>4.065709433168281</v>
      </c>
    </row>
    <row r="28" spans="1:39" ht="31.5">
      <c r="A28" s="2" t="s">
        <v>19</v>
      </c>
      <c r="B28" s="56">
        <v>10.069699206989814</v>
      </c>
      <c r="C28" s="8">
        <v>1.49</v>
      </c>
      <c r="D28" s="51">
        <v>2.0265069305784644</v>
      </c>
      <c r="E28" s="6">
        <v>2.5713058444294794</v>
      </c>
      <c r="F28" s="10">
        <v>2.588</v>
      </c>
      <c r="G28" s="16">
        <v>0</v>
      </c>
      <c r="H28" s="17">
        <v>0.502</v>
      </c>
      <c r="I28" s="18">
        <v>2.216</v>
      </c>
      <c r="J28" s="34">
        <v>0.4</v>
      </c>
      <c r="K28" s="37">
        <v>1.596</v>
      </c>
      <c r="L28" s="38">
        <v>1.596</v>
      </c>
      <c r="M28" s="32">
        <v>1.63</v>
      </c>
      <c r="N28" s="13">
        <v>0.79</v>
      </c>
      <c r="O28" s="10">
        <v>1.22</v>
      </c>
      <c r="P28" s="10">
        <v>0.95</v>
      </c>
      <c r="Q28" s="10">
        <v>0.2</v>
      </c>
      <c r="R28" s="10">
        <v>2.77</v>
      </c>
      <c r="S28" s="10">
        <v>2.3</v>
      </c>
      <c r="T28" s="10">
        <v>2.59</v>
      </c>
      <c r="U28" s="44">
        <v>2.59</v>
      </c>
      <c r="V28" s="51">
        <v>2.7995214663961385</v>
      </c>
      <c r="W28" s="6">
        <v>1.6903276021390334</v>
      </c>
      <c r="X28" s="6">
        <v>7.4765080327371916</v>
      </c>
      <c r="Y28" s="6">
        <v>4.294156989116557</v>
      </c>
      <c r="Z28" s="6">
        <v>2.2966211372908547</v>
      </c>
      <c r="AA28" s="6">
        <v>1.6814217093336505</v>
      </c>
      <c r="AB28" s="6">
        <v>1.3268048856689076</v>
      </c>
      <c r="AC28" s="6">
        <v>1.0726332358893638</v>
      </c>
      <c r="AD28" s="6">
        <v>1.093352434226165</v>
      </c>
      <c r="AE28" s="6">
        <v>1.21</v>
      </c>
      <c r="AF28" s="6">
        <v>2.78</v>
      </c>
      <c r="AG28" s="6">
        <v>8.52</v>
      </c>
      <c r="AH28" s="6">
        <v>2.2573242705761256</v>
      </c>
      <c r="AI28" s="6"/>
      <c r="AJ28" s="6">
        <v>2.489463134514329</v>
      </c>
      <c r="AK28" s="6"/>
      <c r="AL28" s="6">
        <v>13.88408736349454</v>
      </c>
      <c r="AM28" s="6">
        <v>7.442404944746208</v>
      </c>
    </row>
    <row r="29" spans="1:39" ht="31.5">
      <c r="A29" s="2" t="s">
        <v>20</v>
      </c>
      <c r="B29" s="6">
        <v>3.21</v>
      </c>
      <c r="C29" s="8">
        <v>0.25</v>
      </c>
      <c r="D29" s="53">
        <v>3.8</v>
      </c>
      <c r="E29" s="8">
        <v>9.09</v>
      </c>
      <c r="F29" s="14">
        <v>12.43</v>
      </c>
      <c r="G29" s="16">
        <v>2.82</v>
      </c>
      <c r="H29" s="17">
        <v>20.18</v>
      </c>
      <c r="I29" s="18">
        <v>16.69</v>
      </c>
      <c r="J29" s="34"/>
      <c r="K29" s="32"/>
      <c r="L29" s="33"/>
      <c r="M29" s="32"/>
      <c r="N29" s="13">
        <v>5.59</v>
      </c>
      <c r="O29" s="10">
        <v>8.079150790762526</v>
      </c>
      <c r="P29" s="10">
        <v>7.530272294817155</v>
      </c>
      <c r="Q29" s="10">
        <v>1.0702879938173386</v>
      </c>
      <c r="R29" s="10">
        <v>2.25</v>
      </c>
      <c r="S29" s="10">
        <v>2.25</v>
      </c>
      <c r="T29" s="10">
        <v>14.07</v>
      </c>
      <c r="U29" s="44">
        <v>0.42</v>
      </c>
      <c r="V29" s="51">
        <v>27.13489506864492</v>
      </c>
      <c r="W29" s="6">
        <v>15.283238212995837</v>
      </c>
      <c r="X29" s="6">
        <v>43.259023354564754</v>
      </c>
      <c r="Y29" s="6"/>
      <c r="Z29" s="6">
        <v>37.38901234790954</v>
      </c>
      <c r="AA29" s="6"/>
      <c r="AB29" s="6">
        <v>34.479583225386115</v>
      </c>
      <c r="AC29" s="6">
        <v>0.2285735803584877</v>
      </c>
      <c r="AD29" s="6">
        <v>1.4771689506063215</v>
      </c>
      <c r="AE29" s="6">
        <v>0.01</v>
      </c>
      <c r="AF29" s="6">
        <v>0.58</v>
      </c>
      <c r="AG29" s="6">
        <v>5.59</v>
      </c>
      <c r="AH29" s="6">
        <v>7.222</v>
      </c>
      <c r="AI29" s="6">
        <f>10.84+8.196</f>
        <v>19.036</v>
      </c>
      <c r="AJ29" s="6">
        <f>0.966</f>
        <v>0.966</v>
      </c>
      <c r="AK29" s="6"/>
      <c r="AL29" s="6">
        <f>0.383+0.15</f>
        <v>0.533</v>
      </c>
      <c r="AM29" s="6">
        <v>1.476</v>
      </c>
    </row>
    <row r="30" spans="1:39" ht="32.25" thickBot="1">
      <c r="A30" s="4" t="s">
        <v>21</v>
      </c>
      <c r="B30" s="15"/>
      <c r="C30" s="9"/>
      <c r="D30" s="7"/>
      <c r="E30" s="9"/>
      <c r="F30" s="9"/>
      <c r="G30" s="89"/>
      <c r="H30" s="90"/>
      <c r="I30" s="91"/>
      <c r="J30" s="39"/>
      <c r="K30" s="40"/>
      <c r="L30" s="41"/>
      <c r="M30" s="40"/>
      <c r="N30" s="40"/>
      <c r="O30" s="43"/>
      <c r="P30" s="43"/>
      <c r="Q30" s="43"/>
      <c r="R30" s="43" t="s">
        <v>39</v>
      </c>
      <c r="S30" s="43"/>
      <c r="T30" s="43"/>
      <c r="U30" s="48"/>
      <c r="V30" s="57" t="s">
        <v>39</v>
      </c>
      <c r="W30" s="58" t="s">
        <v>39</v>
      </c>
      <c r="X30" s="58" t="s">
        <v>39</v>
      </c>
      <c r="Y30" s="58" t="s">
        <v>39</v>
      </c>
      <c r="Z30" s="58" t="s">
        <v>39</v>
      </c>
      <c r="AA30" s="58" t="s">
        <v>39</v>
      </c>
      <c r="AB30" s="58" t="s">
        <v>39</v>
      </c>
      <c r="AC30" s="58" t="s">
        <v>39</v>
      </c>
      <c r="AD30" s="58" t="s">
        <v>39</v>
      </c>
      <c r="AE30" s="58" t="s">
        <v>39</v>
      </c>
      <c r="AF30" s="58" t="s">
        <v>39</v>
      </c>
      <c r="AG30" s="58" t="s">
        <v>39</v>
      </c>
      <c r="AH30" s="58"/>
      <c r="AI30" s="58"/>
      <c r="AJ30" s="58"/>
      <c r="AK30" s="58"/>
      <c r="AL30" s="58"/>
      <c r="AM30" s="58"/>
    </row>
  </sheetData>
  <sheetProtection selectLockedCells="1" selectUnlockedCells="1"/>
  <mergeCells count="2">
    <mergeCell ref="B1:AM1"/>
    <mergeCell ref="A2:A3"/>
  </mergeCells>
  <hyperlinks>
    <hyperlink ref="B21" r:id="rId1" display="http://gazpromenergo.gazprom.ru/uslugi-po-peredache-ehlektroehner/"/>
    <hyperlink ref="C21" r:id="rId2" display="http://gazpromenergo.gazprom.ru/uslugi-po-peredache-ehlektroehner/"/>
    <hyperlink ref="D21" r:id="rId3" display="http://gazpromenergo.gazprom.ru/uslugi-po-peredache-ehlektroehner/"/>
    <hyperlink ref="E21" r:id="rId4" display="http://gazpromenergo.gazprom.ru/uslugi-po-peredache-ehlektroehner/"/>
    <hyperlink ref="F21" r:id="rId5" display="http://gazpromenergo.gazprom.ru/uslugi-po-peredache-ehlektroehner/"/>
    <hyperlink ref="G21" r:id="rId6" display="http://gazpromenergo.gazprom.ru/uslugi-po-peredache-ehlektroehner/"/>
    <hyperlink ref="H21" r:id="rId7" display="http://gazpromenergo.gazprom.ru/uslugi-po-peredache-ehlektroehner/"/>
    <hyperlink ref="I21" r:id="rId8" display="http://gazpromenergo.gazprom.ru/uslugi-po-peredache-ehlektroehner/"/>
    <hyperlink ref="J21" r:id="rId9" display="http://gazpromenergo.gazprom.ru/uslugi-po-peredache-ehlektroehner/"/>
    <hyperlink ref="K21" r:id="rId10" display="http://gazpromenergo.gazprom.ru/uslugi-po-peredache-ehlektroehner/"/>
    <hyperlink ref="L21" r:id="rId11" display="http://gazpromenergo.gazprom.ru/uslugi-po-peredache-ehlektroehner/"/>
    <hyperlink ref="M21" r:id="rId12" display="http://gazpromenergo.gazprom.ru/uslugi-po-peredache-ehlektroehner/"/>
    <hyperlink ref="R21" r:id="rId13" display="http://gazpromenergo.gazprom.ru/uslugi-po-peredache-ehlektroehner/"/>
    <hyperlink ref="S21" r:id="rId14" display="http://gazpromenergo.gazprom.ru/uslugi-po-peredache-ehlektroehner/"/>
    <hyperlink ref="T21" r:id="rId15" display="http://gazpromenergo.gazprom.ru/uslugi-po-peredache-ehlektroehner/"/>
    <hyperlink ref="U21" r:id="rId16" display="http://gazpromenergo.gazprom.ru/uslugi-po-peredache-ehlektroehner/"/>
    <hyperlink ref="V21" r:id="rId17" display="http://gazpromenergo.gazprom.ru/uslugi-po-peredache-ehlektroehner/"/>
    <hyperlink ref="W21" r:id="rId18" display="http://gazpromenergo.gazprom.ru/uslugi-po-peredache-ehlektroehner/"/>
    <hyperlink ref="X21" r:id="rId19" display="http://gazpromenergo.gazprom.ru/uslugi-po-peredache-ehlektroehner/"/>
    <hyperlink ref="Y21" r:id="rId20" display="http://gazpromenergo.gazprom.ru/uslugi-po-peredache-ehlektroehner/"/>
    <hyperlink ref="Z21" r:id="rId21" display="http://gazpromenergo.gazprom.ru/uslugi-po-peredache-ehlektroehner/"/>
    <hyperlink ref="AA21" r:id="rId22" display="http://gazpromenergo.gazprom.ru/uslugi-po-peredache-ehlektroehner/"/>
    <hyperlink ref="AB21" r:id="rId23" display="http://gazpromenergo.gazprom.ru/uslugi-po-peredache-ehlektroehner/"/>
    <hyperlink ref="AC21" r:id="rId24" display="http://gazpromenergo.gazprom.ru/uslugi-po-peredache-ehlektroehner/"/>
    <hyperlink ref="AD21" r:id="rId25" display="http://gazpromenergo.gazprom.ru/uslugi-po-peredache-ehlektroehner/"/>
    <hyperlink ref="O21" r:id="rId26" display="http://gazpromenergo.gazprom.ru/uslugi-po-peredache-ehlektroehner/"/>
    <hyperlink ref="P21" r:id="rId27" display="http://gazpromenergo.gazprom.ru/uslugi-po-peredache-ehlektroehner/"/>
    <hyperlink ref="Q21" r:id="rId28" display="http://gazpromenergo.gazprom.ru/uslugi-po-peredache-ehlektroehner/"/>
    <hyperlink ref="AE21" r:id="rId29" display="http://gazpromenergo.gazprom.ru/uslugi-po-peredache-ehlektroehner/"/>
    <hyperlink ref="AF21" r:id="rId30" display="http://gazpromenergo.gazprom.ru/uslugi-po-peredache-ehlektroehner/"/>
    <hyperlink ref="AG21" r:id="rId31" display="http://gazpromenergo.gazprom.ru/uslugi-po-peredache-ehlektroehner/"/>
    <hyperlink ref="AH21" r:id="rId32" display="http://gazpromenergo.gazprom.ru/uslugi-po-peredache-ehlektroehner/"/>
    <hyperlink ref="AI21" r:id="rId33" display="http://gazpromenergo.gazprom.ru/uslugi-po-peredache-ehlektroehner/"/>
    <hyperlink ref="AJ21" r:id="rId34" display="http://gazpromenergo.gazprom.ru/uslugi-po-peredache-ehlektroehner/"/>
    <hyperlink ref="AK21" r:id="rId35" display="http://gazpromenergo.gazprom.ru/uslugi-po-peredache-ehlektroehner/"/>
    <hyperlink ref="AL21" r:id="rId36" display="http://gazpromenergo.gazprom.ru/uslugi-po-peredache-ehlektroehner/"/>
    <hyperlink ref="AM21" r:id="rId37" display="http://gazpromenergo.gazprom.ru/uslugi-po-peredache-ehlektroehner/"/>
    <hyperlink ref="N21" r:id="rId38" display="http://gazpromenergo.gazprom.ru/uslugi-po-peredache-ehlektroehner/"/>
  </hyperlinks>
  <printOptions/>
  <pageMargins left="0.8661417322834646" right="0.6299212598425197" top="0.5118110236220472" bottom="0.3937007874015748" header="0.1968503937007874" footer="0.1968503937007874"/>
  <pageSetup horizontalDpi="600" verticalDpi="600" orientation="portrait" paperSize="9" r:id="rId39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Пирогов Станислав Петрович</cp:lastModifiedBy>
  <cp:lastPrinted>2013-06-28T12:38:05Z</cp:lastPrinted>
  <dcterms:created xsi:type="dcterms:W3CDTF">2013-04-08T06:55:43Z</dcterms:created>
  <dcterms:modified xsi:type="dcterms:W3CDTF">2016-04-15T07:49:28Z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