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<sst xmlns="http://schemas.openxmlformats.org/spreadsheetml/2006/main" count="263" uniqueCount="161">
  <si>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</si>
  <si>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</si>
  <si>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</si>
  <si>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</si>
  <si>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</si>
  <si>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</si>
  <si>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</si>
  <si>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</si>
  <si>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</si>
  <si>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</si>
  <si>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</si>
  <si>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</si>
  <si>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</si>
  <si>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</si>
  <si>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</si>
  <si>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</si>
  <si>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</si>
  <si>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</si>
  <si>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</si>
  <si>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</si>
  <si>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</si>
  <si>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</si>
  <si>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</si>
  <si>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</si>
  <si>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</si>
  <si>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</si>
  <si>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</si>
  <si>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</si>
  <si>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</si>
  <si>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</si>
  <si>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</si>
  <si>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</si>
  <si>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</si>
  <si>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</si>
  <si>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</si>
  <si>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</si>
  <si>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</si>
  <si>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</si>
  <si>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</si>
  <si>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</si>
  <si>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</si>
  <si>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</si>
  <si>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</si>
  <si>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</si>
  <si>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</si>
  <si>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</si>
  <si>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</si>
  <si>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</si>
  <si>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</si>
  <si>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</si>
  <si>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</si>
  <si>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</si>
  <si>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</si>
  <si>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</si>
  <si>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</si>
  <si>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</si>
  <si>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</si>
  <si>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</si>
  <si>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</si>
  <si>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</si>
  <si>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</si>
  <si>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</si>
  <si>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</si>
  <si>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</si>
  <si>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</si>
  <si>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</si>
  <si>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</si>
  <si>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</si>
  <si>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</si>
  <si>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</si>
  <si>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</si>
  <si>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</si>
  <si>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</si>
  <si>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</si>
  <si>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</si>
  <si>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</si>
  <si>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</si>
  <si>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</si>
  <si>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</si>
  <si>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</si>
  <si>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</si>
  <si>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</si>
  <si>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</si>
  <si>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</si>
  <si>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</si>
  <si>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</si>
  <si>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</si>
  <si>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</si>
  <si>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</si>
  <si>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</si>
  <si>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</si>
  <si>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</si>
  <si>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</si>
  <si>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</si>
  <si>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</si>
  <si>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</si>
  <si>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</si>
  <si>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</si>
  <si>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</si>
  <si>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</si>
  <si>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</si>
  <si>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</si>
  <si>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</si>
  <si>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</si>
  <si>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</si>
  <si>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</si>
  <si>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</si>
  <si>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</si>
  <si>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</si>
  <si>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</si>
  <si>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</si>
  <si>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</si>
  <si>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</si>
  <si>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</si>
  <si>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</si>
  <si>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</si>
  <si>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</si>
  <si>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</si>
  <si>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</si>
  <si>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</si>
  <si>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</si>
  <si>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</si>
  <si>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</si>
  <si>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</si>
  <si>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</si>
  <si>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</si>
  <si>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</si>
  <si>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</si>
  <si>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</si>
  <si>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</si>
  <si>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</si>
  <si>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</si>
  <si>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</si>
  <si>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</si>
  <si>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</si>
  <si>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</si>
  <si>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</si>
  <si>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</si>
  <si>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</si>
  <si>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</si>
  <si>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</si>
  <si>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</si>
  <si>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</si>
  <si>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</si>
  <si>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</si>
  <si>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</si>
  <si>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</si>
  <si>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</si>
  <si>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</si>
  <si>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</si>
  <si>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</si>
  <si>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</si>
  <si>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</si>
  <si>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</si>
  <si>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</si>
  <si>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</si>
  <si>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Ивановской области</t>
    </r>
  </si>
  <si>
    <t>2017</t>
  </si>
  <si>
    <r>
      <t>С</t>
    </r>
    <r>
      <rPr>
        <vertAlign val="subscript"/>
        <sz val="12"/>
        <rFont val="Times New Roman"/>
        <family val="1"/>
      </rPr>
      <t xml:space="preserve">2,1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</si>
  <si>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</si>
  <si>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t>ПРОГНОЗНЫЕ СВЕДЕНИЯ
о расходах за технологическое присоединение
ООО «Газпром энерго» на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</si>
</sst>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30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171" fontId="9" fillId="0" borderId="38" xfId="6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13" xfId="0" applyFont="1" applyBorder="1" applyAlignment="1">
      <alignment horizontal="center" vertical="top"/>
    </xf>
    <xf numFmtId="171" fontId="9" fillId="0" borderId="28" xfId="60" applyFont="1" applyBorder="1" applyAlignment="1">
      <alignment horizontal="center" vertical="top"/>
    </xf>
    <xf numFmtId="171" fontId="9" fillId="0" borderId="30" xfId="6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2" fontId="9" fillId="0" borderId="35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2" fontId="9" fillId="0" borderId="38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2" fontId="9" fillId="0" borderId="39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17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/>
    </xf>
    <xf numFmtId="171" fontId="9" fillId="0" borderId="13" xfId="60" applyFont="1" applyBorder="1" applyAlignment="1">
      <alignment horizontal="center" vertical="top"/>
    </xf>
    <xf numFmtId="171" fontId="9" fillId="0" borderId="14" xfId="6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Kim\AppData\Local\Microsoft\Windows\Temporary%20Internet%20Files\Content.Outlook\CRQY0500\&#1048;&#1074;&#1072;&#1085;&#1086;&#1074;&#1086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1013.0688607842991</v>
          </cell>
        </row>
        <row r="8">
          <cell r="C8">
            <v>715891</v>
          </cell>
        </row>
        <row r="9">
          <cell r="C9">
            <v>787230</v>
          </cell>
        </row>
        <row r="17">
          <cell r="C17">
            <v>3328.5666666666666</v>
          </cell>
        </row>
      </sheetData>
      <sheetData sheetId="6">
        <row r="9">
          <cell r="E9">
            <v>404.7256089452303</v>
          </cell>
        </row>
        <row r="16">
          <cell r="E16">
            <v>383.5720876135292</v>
          </cell>
        </row>
        <row r="20">
          <cell r="E20">
            <v>92.34049408423199</v>
          </cell>
        </row>
        <row r="24">
          <cell r="E24">
            <v>132.43067014130665</v>
          </cell>
        </row>
      </sheetData>
      <sheetData sheetId="7">
        <row r="12">
          <cell r="C12">
            <v>60.361925059200004</v>
          </cell>
        </row>
        <row r="22">
          <cell r="C22">
            <v>2.7604096323908225</v>
          </cell>
        </row>
        <row r="28">
          <cell r="C28">
            <v>11.958494587200002</v>
          </cell>
        </row>
        <row r="30">
          <cell r="K30">
            <v>1902.549</v>
          </cell>
        </row>
        <row r="33">
          <cell r="E33">
            <v>48.567073073427636</v>
          </cell>
          <cell r="P33">
            <v>46.028650513623504</v>
          </cell>
          <cell r="Q33">
            <v>11.080859290107838</v>
          </cell>
          <cell r="R33">
            <v>15.891680416956799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C18" sqref="C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160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37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2" t="s">
        <v>50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tabSelected="1" view="pageBreakPreview" zoomScale="80" zoomScaleNormal="70" zoomScaleSheetLayoutView="80" zoomScalePageLayoutView="0" workbookViewId="0" topLeftCell="A1">
      <pane ySplit="16" topLeftCell="A17" activePane="bottomLeft" state="frozen"/>
      <selection pane="topLeft" activeCell="BD21" sqref="BD2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9.5">
      <c r="AJ11" s="7" t="s">
        <v>5</v>
      </c>
      <c r="AK11" s="58" t="s">
        <v>156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157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 t="s">
        <v>9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5" t="s">
        <v>10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9" customFormat="1" ht="50.25" customHeight="1">
      <c r="A16" s="6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56" t="s">
        <v>11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 t="s">
        <v>14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45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55">
        <f>'[1]станд.тариф.став.'!$E$4</f>
        <v>1013.0688607842991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55">
        <f aca="true" t="shared" si="0" ref="CJ17:CJ23">BU17</f>
        <v>1013.0688607842991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55">
        <f>'[1]кальк.'!$E$9</f>
        <v>404.7256089452303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55">
        <f t="shared" si="0"/>
        <v>404.7256089452303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55">
        <f>'[1]кальк.'!$E$16</f>
        <v>383.5720876135292</v>
      </c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>
        <f t="shared" si="0"/>
        <v>383.5720876135292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2">
        <f>'[1]кальк.'!$E$20</f>
        <v>92.34049408423199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>
        <f t="shared" si="0"/>
        <v>92.34049408423199</v>
      </c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2">
        <f>'[1]кальк.'!$E$24</f>
        <v>132.43067014130665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>
        <f t="shared" si="0"/>
        <v>132.43067014130665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s="10" customFormat="1" ht="135" customHeight="1">
      <c r="A22" s="38" t="s">
        <v>158</v>
      </c>
      <c r="B22" s="38"/>
      <c r="C22" s="38"/>
      <c r="D22" s="38"/>
      <c r="E22" s="38"/>
      <c r="F22" s="38"/>
      <c r="G22" s="38"/>
      <c r="H22" s="38"/>
      <c r="I22" s="39" t="s">
        <v>32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2">
        <f>'[1]станд.тариф.став.'!$C$8/120</f>
        <v>5965.758333333333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2">
        <f t="shared" si="0"/>
        <v>5965.758333333333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135" customHeight="1">
      <c r="A23" s="38" t="s">
        <v>159</v>
      </c>
      <c r="B23" s="38"/>
      <c r="C23" s="38"/>
      <c r="D23" s="38"/>
      <c r="E23" s="38"/>
      <c r="F23" s="38"/>
      <c r="G23" s="38"/>
      <c r="H23" s="38"/>
      <c r="I23" s="39" t="s">
        <v>32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f>'[1]станд.тариф.став.'!$C$9/120</f>
        <v>6560.25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>
        <f t="shared" si="0"/>
        <v>6560.25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132.75" customHeight="1">
      <c r="A24" s="47" t="s">
        <v>28</v>
      </c>
      <c r="B24" s="47"/>
      <c r="C24" s="47"/>
      <c r="D24" s="47"/>
      <c r="E24" s="47"/>
      <c r="F24" s="47"/>
      <c r="G24" s="47"/>
      <c r="H24" s="47"/>
      <c r="I24" s="51" t="s">
        <v>31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48" t="s">
        <v>17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0" customFormat="1" ht="119.25" customHeight="1">
      <c r="A25" s="38" t="s">
        <v>29</v>
      </c>
      <c r="B25" s="38"/>
      <c r="C25" s="38"/>
      <c r="D25" s="38"/>
      <c r="E25" s="38"/>
      <c r="F25" s="38"/>
      <c r="G25" s="38"/>
      <c r="H25" s="38"/>
      <c r="I25" s="39" t="s">
        <v>33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f>'[1]станд.тариф.став.'!$C$17</f>
        <v>3328.5666666666666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>
        <f>BU25</f>
        <v>3328.5666666666666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ht="4.5" customHeight="1" hidden="1"/>
    <row r="27" spans="1:102" ht="44.25" customHeight="1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ht="3" customHeight="1"/>
  </sheetData>
  <sheetProtection/>
  <mergeCells count="57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8:CI18"/>
    <mergeCell ref="BU17:CI17"/>
    <mergeCell ref="CJ17:CX17"/>
    <mergeCell ref="BU21:CI21"/>
    <mergeCell ref="CJ21:CX21"/>
    <mergeCell ref="CJ16:CX16"/>
    <mergeCell ref="BU16:CI16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22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I22" sqref="I22:AR2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3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5" t="s">
        <v>56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64"/>
      <c r="AS12" s="56" t="s">
        <v>57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45" t="s">
        <v>58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 t="s">
        <v>59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64"/>
    </row>
    <row r="13" spans="1:102" s="10" customFormat="1" ht="37.5" customHeight="1">
      <c r="A13" s="65" t="s">
        <v>60</v>
      </c>
      <c r="B13" s="66"/>
      <c r="C13" s="66"/>
      <c r="D13" s="66"/>
      <c r="E13" s="66"/>
      <c r="F13" s="66"/>
      <c r="G13" s="66"/>
      <c r="H13" s="66"/>
      <c r="I13" s="67" t="s">
        <v>61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>
        <f>AS14+AS15</f>
        <v>97134.14614685527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70">
        <f>BM14+BM15</f>
        <v>240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>
        <f>AS13/BM13</f>
        <v>404.7256089452303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</row>
    <row r="14" spans="1:102" s="10" customFormat="1" ht="19.5" customHeight="1">
      <c r="A14" s="72"/>
      <c r="B14" s="73"/>
      <c r="C14" s="73"/>
      <c r="D14" s="73"/>
      <c r="E14" s="73"/>
      <c r="F14" s="73"/>
      <c r="G14" s="73"/>
      <c r="H14" s="73"/>
      <c r="I14" s="74" t="s">
        <v>11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76">
        <f>'[1]НВВ'!$E$33*1000</f>
        <v>48567.07307342764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7">
        <v>120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1">
        <f>AS14/BM14</f>
        <v>404.7256089452303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1:102" s="10" customFormat="1" ht="19.5" customHeight="1">
      <c r="A15" s="78"/>
      <c r="B15" s="47"/>
      <c r="C15" s="47"/>
      <c r="D15" s="47"/>
      <c r="E15" s="47"/>
      <c r="F15" s="47"/>
      <c r="G15" s="47"/>
      <c r="H15" s="47"/>
      <c r="I15" s="79" t="s">
        <v>62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76">
        <f>AS14</f>
        <v>48567.07307342764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7">
        <v>120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1">
        <f>AS15/BM15</f>
        <v>404.7256089452303</v>
      </c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</row>
    <row r="16" spans="1:102" s="10" customFormat="1" ht="48.75" customHeight="1">
      <c r="A16" s="81" t="s">
        <v>63</v>
      </c>
      <c r="B16" s="38"/>
      <c r="C16" s="38"/>
      <c r="D16" s="38"/>
      <c r="E16" s="38"/>
      <c r="F16" s="38"/>
      <c r="G16" s="38"/>
      <c r="H16" s="38"/>
      <c r="I16" s="39" t="s">
        <v>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s="10" customFormat="1" ht="48.75" customHeight="1">
      <c r="A17" s="65" t="s">
        <v>65</v>
      </c>
      <c r="B17" s="66"/>
      <c r="C17" s="66"/>
      <c r="D17" s="66"/>
      <c r="E17" s="66"/>
      <c r="F17" s="66"/>
      <c r="G17" s="66"/>
      <c r="H17" s="66"/>
      <c r="I17" s="67" t="s">
        <v>66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9">
        <f>AS18+AS19+AS20+AS21+AS22</f>
        <v>1902549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>
        <f>CG18+CG19+CG20+CG21+CG22</f>
        <v>9591.570833333333</v>
      </c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</row>
    <row r="18" spans="1:102" s="10" customFormat="1" ht="15.75">
      <c r="A18" s="72"/>
      <c r="B18" s="73"/>
      <c r="C18" s="73"/>
      <c r="D18" s="73"/>
      <c r="E18" s="73"/>
      <c r="F18" s="73"/>
      <c r="G18" s="73"/>
      <c r="H18" s="73"/>
      <c r="I18" s="74" t="s">
        <v>67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6">
        <f>'[1]станд.тариф.став.'!$C$8+'[1]станд.тариф.став.'!$C$9</f>
        <v>1503121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7">
        <v>240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1">
        <f>AS18/BM18</f>
        <v>6263.004166666667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</row>
    <row r="19" spans="1:102" s="10" customFormat="1" ht="15.75">
      <c r="A19" s="72"/>
      <c r="B19" s="73"/>
      <c r="C19" s="73"/>
      <c r="D19" s="73"/>
      <c r="E19" s="73"/>
      <c r="F19" s="73"/>
      <c r="G19" s="73"/>
      <c r="H19" s="73"/>
      <c r="I19" s="74" t="s">
        <v>68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</row>
    <row r="20" spans="1:102" s="10" customFormat="1" ht="15.75">
      <c r="A20" s="72"/>
      <c r="B20" s="73"/>
      <c r="C20" s="73"/>
      <c r="D20" s="73"/>
      <c r="E20" s="73"/>
      <c r="F20" s="73"/>
      <c r="G20" s="73"/>
      <c r="H20" s="73"/>
      <c r="I20" s="74" t="s">
        <v>69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</row>
    <row r="21" spans="1:102" s="10" customFormat="1" ht="66.75" customHeight="1">
      <c r="A21" s="72"/>
      <c r="B21" s="73"/>
      <c r="C21" s="73"/>
      <c r="D21" s="73"/>
      <c r="E21" s="73"/>
      <c r="F21" s="73"/>
      <c r="G21" s="73"/>
      <c r="H21" s="73"/>
      <c r="I21" s="74" t="s">
        <v>70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76">
        <f>'[1]станд.тариф.став.'!$C$17*120</f>
        <v>399428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7">
        <v>120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1">
        <f>AS21/BM21</f>
        <v>3328.5666666666666</v>
      </c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</row>
    <row r="22" spans="1:102" s="10" customFormat="1" ht="50.25" customHeight="1">
      <c r="A22" s="78"/>
      <c r="B22" s="47"/>
      <c r="C22" s="47"/>
      <c r="D22" s="47"/>
      <c r="E22" s="47"/>
      <c r="F22" s="47"/>
      <c r="G22" s="47"/>
      <c r="H22" s="47"/>
      <c r="I22" s="79" t="s">
        <v>71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0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</row>
    <row r="23" spans="1:102" s="10" customFormat="1" ht="48.75" customHeight="1">
      <c r="A23" s="65" t="s">
        <v>72</v>
      </c>
      <c r="B23" s="66"/>
      <c r="C23" s="66"/>
      <c r="D23" s="66"/>
      <c r="E23" s="66"/>
      <c r="F23" s="66"/>
      <c r="G23" s="66"/>
      <c r="H23" s="66"/>
      <c r="I23" s="67" t="s">
        <v>73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9">
        <f>AS24+AS25</f>
        <v>92057.30102724701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0">
        <f>BM24+BM25</f>
        <v>240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1">
        <f aca="true" t="shared" si="0" ref="CG23:CG31">AS23/BM23</f>
        <v>383.5720876135292</v>
      </c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</row>
    <row r="24" spans="1:102" s="10" customFormat="1" ht="19.5" customHeight="1">
      <c r="A24" s="72"/>
      <c r="B24" s="73"/>
      <c r="C24" s="73"/>
      <c r="D24" s="73"/>
      <c r="E24" s="73"/>
      <c r="F24" s="73"/>
      <c r="G24" s="73"/>
      <c r="H24" s="73"/>
      <c r="I24" s="74" t="s">
        <v>11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76">
        <f>'[1]НВВ'!$P$33*1000</f>
        <v>46028.65051362351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>
        <v>120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1">
        <f t="shared" si="0"/>
        <v>383.5720876135292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02" s="10" customFormat="1" ht="19.5" customHeight="1">
      <c r="A25" s="78"/>
      <c r="B25" s="47"/>
      <c r="C25" s="47"/>
      <c r="D25" s="47"/>
      <c r="E25" s="47"/>
      <c r="F25" s="47"/>
      <c r="G25" s="47"/>
      <c r="H25" s="47"/>
      <c r="I25" s="79" t="s">
        <v>62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76">
        <f>AS24</f>
        <v>46028.65051362351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7">
        <v>120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1">
        <f t="shared" si="0"/>
        <v>383.5720876135292</v>
      </c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</row>
    <row r="26" spans="1:102" s="10" customFormat="1" ht="81.75" customHeight="1">
      <c r="A26" s="65" t="s">
        <v>74</v>
      </c>
      <c r="B26" s="66"/>
      <c r="C26" s="66"/>
      <c r="D26" s="66"/>
      <c r="E26" s="66"/>
      <c r="F26" s="66"/>
      <c r="G26" s="66"/>
      <c r="H26" s="66"/>
      <c r="I26" s="67" t="s">
        <v>75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69">
        <f>AS27+AS28</f>
        <v>22161.71858021568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70">
        <f>BM27+BM28</f>
        <v>240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1">
        <f t="shared" si="0"/>
        <v>92.34049408423199</v>
      </c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</row>
    <row r="27" spans="1:102" s="10" customFormat="1" ht="19.5" customHeight="1">
      <c r="A27" s="72"/>
      <c r="B27" s="73"/>
      <c r="C27" s="73"/>
      <c r="D27" s="73"/>
      <c r="E27" s="73"/>
      <c r="F27" s="73"/>
      <c r="G27" s="73"/>
      <c r="H27" s="73"/>
      <c r="I27" s="74" t="s">
        <v>11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76">
        <f>'[1]НВВ'!$Q$33*1000</f>
        <v>11080.85929010784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7">
        <v>120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1">
        <f t="shared" si="0"/>
        <v>92.34049408423199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</row>
    <row r="28" spans="1:102" s="10" customFormat="1" ht="19.5" customHeight="1">
      <c r="A28" s="78"/>
      <c r="B28" s="47"/>
      <c r="C28" s="47"/>
      <c r="D28" s="47"/>
      <c r="E28" s="47"/>
      <c r="F28" s="47"/>
      <c r="G28" s="47"/>
      <c r="H28" s="47"/>
      <c r="I28" s="79" t="s">
        <v>62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76">
        <f>AS27</f>
        <v>11080.85929010784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7">
        <v>120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1">
        <f t="shared" si="0"/>
        <v>92.34049408423199</v>
      </c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</row>
    <row r="29" spans="1:102" s="10" customFormat="1" ht="150" customHeight="1">
      <c r="A29" s="65" t="s">
        <v>76</v>
      </c>
      <c r="B29" s="66"/>
      <c r="C29" s="66"/>
      <c r="D29" s="66"/>
      <c r="E29" s="66"/>
      <c r="F29" s="66"/>
      <c r="G29" s="66"/>
      <c r="H29" s="66"/>
      <c r="I29" s="67" t="s">
        <v>77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69">
        <f>AS30+AS31</f>
        <v>31783.360833913597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70">
        <f>BM30+BM31</f>
        <v>240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>
        <f t="shared" si="0"/>
        <v>132.43067014130665</v>
      </c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102" s="10" customFormat="1" ht="15.75">
      <c r="A30" s="72"/>
      <c r="B30" s="73"/>
      <c r="C30" s="73"/>
      <c r="D30" s="73"/>
      <c r="E30" s="73"/>
      <c r="F30" s="73"/>
      <c r="G30" s="73"/>
      <c r="H30" s="73"/>
      <c r="I30" s="74" t="s">
        <v>11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76">
        <f>'[1]НВВ'!$R$33*1000</f>
        <v>15891.680416956799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7">
        <v>120</v>
      </c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1">
        <f t="shared" si="0"/>
        <v>132.43067014130665</v>
      </c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</row>
    <row r="31" spans="1:102" s="10" customFormat="1" ht="15.75">
      <c r="A31" s="78"/>
      <c r="B31" s="47"/>
      <c r="C31" s="47"/>
      <c r="D31" s="47"/>
      <c r="E31" s="47"/>
      <c r="F31" s="47"/>
      <c r="G31" s="47"/>
      <c r="H31" s="47"/>
      <c r="I31" s="79" t="s">
        <v>62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  <c r="AS31" s="83">
        <f>AS30</f>
        <v>15891.680416956799</v>
      </c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48">
        <v>120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2">
        <f t="shared" si="0"/>
        <v>132.43067014130665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ht="4.5" customHeight="1" hidden="1"/>
    <row r="33" spans="1:102" ht="27.75" customHeight="1">
      <c r="A33" s="49" t="s">
        <v>78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1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5" sqref="CD35:CX35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3" t="s">
        <v>80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81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6" customFormat="1" ht="15.7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64" t="s">
        <v>83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45" t="s">
        <v>84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5" t="s">
        <v>85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10" customFormat="1" ht="36" customHeight="1">
      <c r="A15" s="66" t="s">
        <v>60</v>
      </c>
      <c r="B15" s="66"/>
      <c r="C15" s="66"/>
      <c r="D15" s="66"/>
      <c r="E15" s="66"/>
      <c r="F15" s="66"/>
      <c r="G15" s="66"/>
      <c r="H15" s="66"/>
      <c r="I15" s="68" t="s">
        <v>86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70">
        <f>BJ17+BJ18+BJ20+BJ21</f>
        <v>0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1">
        <f>CD17+CD18+CD19+CD20+CD21+CD32</f>
        <v>121.88085449678762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85"/>
    </row>
    <row r="16" spans="1:102" s="10" customFormat="1" ht="21.75" customHeight="1">
      <c r="A16" s="73"/>
      <c r="B16" s="73"/>
      <c r="C16" s="73"/>
      <c r="D16" s="73"/>
      <c r="E16" s="73"/>
      <c r="F16" s="73"/>
      <c r="G16" s="73"/>
      <c r="H16" s="73"/>
      <c r="I16" s="86" t="s">
        <v>87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2"/>
    </row>
    <row r="17" spans="1:102" s="10" customFormat="1" ht="21.75" customHeight="1">
      <c r="A17" s="73"/>
      <c r="B17" s="73"/>
      <c r="C17" s="73"/>
      <c r="D17" s="73"/>
      <c r="E17" s="73"/>
      <c r="F17" s="73"/>
      <c r="G17" s="73"/>
      <c r="H17" s="73"/>
      <c r="I17" s="75" t="s">
        <v>88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>
        <v>13</v>
      </c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2"/>
    </row>
    <row r="18" spans="1:102" s="10" customFormat="1" ht="21.75" customHeight="1">
      <c r="A18" s="73"/>
      <c r="B18" s="73"/>
      <c r="C18" s="73"/>
      <c r="D18" s="73"/>
      <c r="E18" s="73"/>
      <c r="F18" s="73"/>
      <c r="G18" s="73"/>
      <c r="H18" s="73"/>
      <c r="I18" s="75" t="s">
        <v>89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21.75" customHeight="1">
      <c r="A19" s="73"/>
      <c r="B19" s="73"/>
      <c r="C19" s="73"/>
      <c r="D19" s="73"/>
      <c r="E19" s="73"/>
      <c r="F19" s="73"/>
      <c r="G19" s="73"/>
      <c r="H19" s="73"/>
      <c r="I19" s="75" t="s">
        <v>90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89">
        <f>'[1]НВВ'!$C$12</f>
        <v>60.361925059200004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0"/>
    </row>
    <row r="20" spans="1:102" s="10" customFormat="1" ht="21.75" customHeight="1">
      <c r="A20" s="73"/>
      <c r="B20" s="73"/>
      <c r="C20" s="73"/>
      <c r="D20" s="73"/>
      <c r="E20" s="73"/>
      <c r="F20" s="73"/>
      <c r="G20" s="73"/>
      <c r="H20" s="73"/>
      <c r="I20" s="75" t="s">
        <v>91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89">
        <f>CD19*30.4%</f>
        <v>18.3500252179968</v>
      </c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102" s="10" customFormat="1" ht="21.75" customHeight="1">
      <c r="A21" s="73"/>
      <c r="B21" s="73"/>
      <c r="C21" s="73"/>
      <c r="D21" s="73"/>
      <c r="E21" s="73"/>
      <c r="F21" s="73"/>
      <c r="G21" s="73"/>
      <c r="H21" s="73"/>
      <c r="I21" s="75" t="s">
        <v>92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77">
        <f>BJ23+BJ24+BJ25</f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89">
        <f>CD23+CD24+CD25</f>
        <v>17.76040963239082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90"/>
    </row>
    <row r="22" spans="1:102" s="10" customFormat="1" ht="21.75" customHeight="1">
      <c r="A22" s="73"/>
      <c r="B22" s="73"/>
      <c r="C22" s="73"/>
      <c r="D22" s="73"/>
      <c r="E22" s="73"/>
      <c r="F22" s="73"/>
      <c r="G22" s="73"/>
      <c r="H22" s="73"/>
      <c r="I22" s="75" t="s">
        <v>93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2"/>
    </row>
    <row r="23" spans="1:102" s="10" customFormat="1" ht="36.75" customHeight="1">
      <c r="A23" s="73"/>
      <c r="B23" s="73"/>
      <c r="C23" s="73"/>
      <c r="D23" s="73"/>
      <c r="E23" s="73"/>
      <c r="F23" s="73"/>
      <c r="G23" s="73"/>
      <c r="H23" s="73"/>
      <c r="I23" s="91" t="s">
        <v>94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2"/>
    </row>
    <row r="24" spans="1:102" s="10" customFormat="1" ht="54" customHeight="1">
      <c r="A24" s="73"/>
      <c r="B24" s="73"/>
      <c r="C24" s="73"/>
      <c r="D24" s="73"/>
      <c r="E24" s="73"/>
      <c r="F24" s="73"/>
      <c r="G24" s="73"/>
      <c r="H24" s="73"/>
      <c r="I24" s="91" t="s">
        <v>95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2"/>
    </row>
    <row r="25" spans="1:102" s="10" customFormat="1" ht="36.75" customHeight="1">
      <c r="A25" s="73"/>
      <c r="B25" s="73"/>
      <c r="C25" s="73"/>
      <c r="D25" s="73"/>
      <c r="E25" s="73"/>
      <c r="F25" s="73"/>
      <c r="G25" s="73"/>
      <c r="H25" s="73"/>
      <c r="I25" s="91" t="s">
        <v>96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77">
        <f>BJ27+BJ28+BJ29+BJ30+BJ31</f>
        <v>0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89">
        <f>CD27+CD28+CD29+CD30+CD31</f>
        <v>17.76040963239082</v>
      </c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90"/>
    </row>
    <row r="26" spans="1:102" s="10" customFormat="1" ht="21.75" customHeight="1">
      <c r="A26" s="73"/>
      <c r="B26" s="73"/>
      <c r="C26" s="73"/>
      <c r="D26" s="73"/>
      <c r="E26" s="73"/>
      <c r="F26" s="73"/>
      <c r="G26" s="73"/>
      <c r="H26" s="73"/>
      <c r="I26" s="91" t="s">
        <v>87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2"/>
    </row>
    <row r="27" spans="1:102" s="10" customFormat="1" ht="21.75" customHeight="1">
      <c r="A27" s="73"/>
      <c r="B27" s="73"/>
      <c r="C27" s="73"/>
      <c r="D27" s="73"/>
      <c r="E27" s="73"/>
      <c r="F27" s="73"/>
      <c r="G27" s="73"/>
      <c r="H27" s="73"/>
      <c r="I27" s="93" t="s">
        <v>97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>
        <v>4</v>
      </c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2"/>
    </row>
    <row r="28" spans="1:102" s="10" customFormat="1" ht="36" customHeight="1">
      <c r="A28" s="73"/>
      <c r="B28" s="73"/>
      <c r="C28" s="73"/>
      <c r="D28" s="73"/>
      <c r="E28" s="73"/>
      <c r="F28" s="73"/>
      <c r="G28" s="73"/>
      <c r="H28" s="73"/>
      <c r="I28" s="93" t="s">
        <v>98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2"/>
    </row>
    <row r="29" spans="1:102" s="10" customFormat="1" ht="54" customHeight="1">
      <c r="A29" s="73"/>
      <c r="B29" s="73"/>
      <c r="C29" s="73"/>
      <c r="D29" s="73"/>
      <c r="E29" s="73"/>
      <c r="F29" s="73"/>
      <c r="G29" s="73"/>
      <c r="H29" s="73"/>
      <c r="I29" s="93" t="s">
        <v>99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>
        <v>0.5</v>
      </c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2"/>
    </row>
    <row r="30" spans="1:102" s="10" customFormat="1" ht="22.5" customHeight="1">
      <c r="A30" s="73"/>
      <c r="B30" s="73"/>
      <c r="C30" s="73"/>
      <c r="D30" s="73"/>
      <c r="E30" s="73"/>
      <c r="F30" s="73"/>
      <c r="G30" s="73"/>
      <c r="H30" s="73"/>
      <c r="I30" s="93" t="s">
        <v>100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>
        <v>10.5</v>
      </c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2"/>
    </row>
    <row r="31" spans="1:102" s="10" customFormat="1" ht="36.75" customHeight="1">
      <c r="A31" s="73"/>
      <c r="B31" s="73"/>
      <c r="C31" s="73"/>
      <c r="D31" s="73"/>
      <c r="E31" s="73"/>
      <c r="F31" s="73"/>
      <c r="G31" s="73"/>
      <c r="H31" s="73"/>
      <c r="I31" s="93" t="s">
        <v>101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89">
        <f>'[1]НВВ'!$C$22</f>
        <v>2.7604096323908225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90"/>
    </row>
    <row r="32" spans="1:102" s="10" customFormat="1" ht="21.75" customHeight="1">
      <c r="A32" s="73"/>
      <c r="B32" s="73"/>
      <c r="C32" s="73"/>
      <c r="D32" s="73"/>
      <c r="E32" s="73"/>
      <c r="F32" s="73"/>
      <c r="G32" s="73"/>
      <c r="H32" s="73"/>
      <c r="I32" s="75" t="s">
        <v>102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77">
        <f>BJ34+BJ35+BJ36+BJ37</f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89">
        <f>CD34+CD35+CD36+CD37</f>
        <v>12.408494587200002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90"/>
    </row>
    <row r="33" spans="1:102" s="10" customFormat="1" ht="21.75" customHeight="1">
      <c r="A33" s="73"/>
      <c r="B33" s="73"/>
      <c r="C33" s="73"/>
      <c r="D33" s="73"/>
      <c r="E33" s="73"/>
      <c r="F33" s="73"/>
      <c r="G33" s="73"/>
      <c r="H33" s="73"/>
      <c r="I33" s="75" t="s">
        <v>87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2"/>
    </row>
    <row r="34" spans="1:102" s="10" customFormat="1" ht="21.75" customHeight="1">
      <c r="A34" s="73"/>
      <c r="B34" s="73"/>
      <c r="C34" s="73"/>
      <c r="D34" s="73"/>
      <c r="E34" s="73"/>
      <c r="F34" s="73"/>
      <c r="G34" s="73"/>
      <c r="H34" s="73"/>
      <c r="I34" s="91" t="s">
        <v>103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>
        <v>0.45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2"/>
    </row>
    <row r="35" spans="1:102" s="10" customFormat="1" ht="21.75" customHeight="1">
      <c r="A35" s="73"/>
      <c r="B35" s="73"/>
      <c r="C35" s="73"/>
      <c r="D35" s="73"/>
      <c r="E35" s="73"/>
      <c r="F35" s="73"/>
      <c r="G35" s="73"/>
      <c r="H35" s="73"/>
      <c r="I35" s="91" t="s">
        <v>104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2"/>
    </row>
    <row r="36" spans="1:102" s="10" customFormat="1" ht="21.75" customHeight="1">
      <c r="A36" s="73"/>
      <c r="B36" s="73"/>
      <c r="C36" s="73"/>
      <c r="D36" s="73"/>
      <c r="E36" s="73"/>
      <c r="F36" s="73"/>
      <c r="G36" s="73"/>
      <c r="H36" s="73"/>
      <c r="I36" s="91" t="s">
        <v>105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2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95" t="s">
        <v>106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55">
        <f>'[1]НВВ'!$C$28</f>
        <v>11.958494587200002</v>
      </c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97"/>
    </row>
    <row r="38" spans="1:102" s="10" customFormat="1" ht="101.25" customHeight="1">
      <c r="A38" s="38" t="s">
        <v>63</v>
      </c>
      <c r="B38" s="38"/>
      <c r="C38" s="38"/>
      <c r="D38" s="38"/>
      <c r="E38" s="38"/>
      <c r="F38" s="38"/>
      <c r="G38" s="38"/>
      <c r="H38" s="38"/>
      <c r="I38" s="40" t="s">
        <v>107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99">
        <f>'[1]НВВ'!$K$30</f>
        <v>1902.549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</row>
    <row r="39" spans="1:102" s="10" customFormat="1" ht="24" customHeight="1">
      <c r="A39" s="38" t="s">
        <v>65</v>
      </c>
      <c r="B39" s="38"/>
      <c r="C39" s="38"/>
      <c r="D39" s="38"/>
      <c r="E39" s="38"/>
      <c r="F39" s="38"/>
      <c r="G39" s="38"/>
      <c r="H39" s="38"/>
      <c r="I39" s="40" t="s">
        <v>108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81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2" t="s">
        <v>109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48">
        <f>BJ15+BJ38+BJ39</f>
        <v>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02">
        <f>CD15+CD38+CD39</f>
        <v>2024.4298544967876</v>
      </c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D21" sqref="BD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64" t="s">
        <v>113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45" t="s">
        <v>114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5" t="s">
        <v>115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1.75" customHeight="1">
      <c r="A13" s="47" t="s">
        <v>60</v>
      </c>
      <c r="B13" s="47"/>
      <c r="C13" s="47"/>
      <c r="D13" s="47"/>
      <c r="E13" s="47"/>
      <c r="F13" s="47"/>
      <c r="G13" s="47"/>
      <c r="H13" s="51" t="s">
        <v>116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78"/>
    </row>
    <row r="14" spans="1:102" s="10" customFormat="1" ht="129" customHeight="1">
      <c r="A14" s="38" t="s">
        <v>63</v>
      </c>
      <c r="B14" s="38"/>
      <c r="C14" s="38"/>
      <c r="D14" s="38"/>
      <c r="E14" s="38"/>
      <c r="F14" s="38"/>
      <c r="G14" s="38"/>
      <c r="H14" s="39" t="s">
        <v>117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81"/>
    </row>
    <row r="15" spans="1:102" s="10" customFormat="1" ht="65.25" customHeight="1">
      <c r="A15" s="38" t="s">
        <v>65</v>
      </c>
      <c r="B15" s="38"/>
      <c r="C15" s="38"/>
      <c r="D15" s="38"/>
      <c r="E15" s="38"/>
      <c r="F15" s="38"/>
      <c r="G15" s="38"/>
      <c r="H15" s="39" t="s">
        <v>118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81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64" t="s">
        <v>113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5" t="s">
        <v>121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 t="s">
        <v>122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5" t="s">
        <v>123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5.5" customHeight="1">
      <c r="A13" s="73" t="s">
        <v>60</v>
      </c>
      <c r="B13" s="73"/>
      <c r="C13" s="73"/>
      <c r="D13" s="73"/>
      <c r="E13" s="73"/>
      <c r="F13" s="73"/>
      <c r="G13" s="73"/>
      <c r="H13" s="104" t="s">
        <v>124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86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2"/>
    </row>
    <row r="14" spans="1:102" s="10" customFormat="1" ht="23.25" customHeight="1">
      <c r="A14" s="73"/>
      <c r="B14" s="73"/>
      <c r="C14" s="73"/>
      <c r="D14" s="73"/>
      <c r="E14" s="73"/>
      <c r="F14" s="73"/>
      <c r="G14" s="73"/>
      <c r="H14" s="105" t="s">
        <v>125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2"/>
    </row>
    <row r="15" spans="1:102" s="10" customFormat="1" ht="23.25" customHeight="1">
      <c r="A15" s="73"/>
      <c r="B15" s="73"/>
      <c r="C15" s="73"/>
      <c r="D15" s="73"/>
      <c r="E15" s="73"/>
      <c r="F15" s="73"/>
      <c r="G15" s="73"/>
      <c r="H15" s="105" t="s">
        <v>126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2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107" t="s">
        <v>127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78"/>
    </row>
    <row r="17" spans="1:102" s="10" customFormat="1" ht="55.5" customHeight="1">
      <c r="A17" s="73" t="s">
        <v>63</v>
      </c>
      <c r="B17" s="73"/>
      <c r="C17" s="73"/>
      <c r="D17" s="73"/>
      <c r="E17" s="73"/>
      <c r="F17" s="73"/>
      <c r="G17" s="73"/>
      <c r="H17" s="104" t="s">
        <v>128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86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2"/>
    </row>
    <row r="18" spans="1:102" s="10" customFormat="1" ht="23.25" customHeight="1">
      <c r="A18" s="73"/>
      <c r="B18" s="73"/>
      <c r="C18" s="73"/>
      <c r="D18" s="73"/>
      <c r="E18" s="73"/>
      <c r="F18" s="73"/>
      <c r="G18" s="73"/>
      <c r="H18" s="105" t="s">
        <v>125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23.25" customHeight="1">
      <c r="A19" s="73"/>
      <c r="B19" s="73"/>
      <c r="C19" s="73"/>
      <c r="D19" s="73"/>
      <c r="E19" s="73"/>
      <c r="F19" s="73"/>
      <c r="G19" s="73"/>
      <c r="H19" s="105" t="s">
        <v>126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2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107" t="s">
        <v>127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7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21" sqref="AW21:BE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3" t="s">
        <v>130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131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7" customFormat="1" ht="27.75" customHeight="1">
      <c r="A12" s="109" t="s">
        <v>132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13" t="s">
        <v>133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113" t="s">
        <v>134</v>
      </c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5"/>
      <c r="BX12" s="113" t="s">
        <v>135</v>
      </c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2" s="17" customFormat="1" ht="35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6" t="s">
        <v>125</v>
      </c>
      <c r="W13" s="116"/>
      <c r="X13" s="116"/>
      <c r="Y13" s="116"/>
      <c r="Z13" s="116"/>
      <c r="AA13" s="116"/>
      <c r="AB13" s="116"/>
      <c r="AC13" s="116"/>
      <c r="AD13" s="116"/>
      <c r="AE13" s="116" t="s">
        <v>126</v>
      </c>
      <c r="AF13" s="116"/>
      <c r="AG13" s="116"/>
      <c r="AH13" s="116"/>
      <c r="AI13" s="116"/>
      <c r="AJ13" s="116"/>
      <c r="AK13" s="116"/>
      <c r="AL13" s="116"/>
      <c r="AM13" s="116"/>
      <c r="AN13" s="116" t="s">
        <v>136</v>
      </c>
      <c r="AO13" s="116"/>
      <c r="AP13" s="116"/>
      <c r="AQ13" s="116"/>
      <c r="AR13" s="116"/>
      <c r="AS13" s="116"/>
      <c r="AT13" s="116"/>
      <c r="AU13" s="116"/>
      <c r="AV13" s="116"/>
      <c r="AW13" s="116" t="s">
        <v>125</v>
      </c>
      <c r="AX13" s="116"/>
      <c r="AY13" s="116"/>
      <c r="AZ13" s="116"/>
      <c r="BA13" s="116"/>
      <c r="BB13" s="116"/>
      <c r="BC13" s="116"/>
      <c r="BD13" s="116"/>
      <c r="BE13" s="116"/>
      <c r="BF13" s="116" t="s">
        <v>126</v>
      </c>
      <c r="BG13" s="116"/>
      <c r="BH13" s="116"/>
      <c r="BI13" s="116"/>
      <c r="BJ13" s="116"/>
      <c r="BK13" s="116"/>
      <c r="BL13" s="116"/>
      <c r="BM13" s="116"/>
      <c r="BN13" s="116"/>
      <c r="BO13" s="116" t="s">
        <v>136</v>
      </c>
      <c r="BP13" s="116"/>
      <c r="BQ13" s="116"/>
      <c r="BR13" s="116"/>
      <c r="BS13" s="116"/>
      <c r="BT13" s="116"/>
      <c r="BU13" s="116"/>
      <c r="BV13" s="116"/>
      <c r="BW13" s="116"/>
      <c r="BX13" s="116" t="s">
        <v>125</v>
      </c>
      <c r="BY13" s="116"/>
      <c r="BZ13" s="116"/>
      <c r="CA13" s="116"/>
      <c r="CB13" s="116"/>
      <c r="CC13" s="116"/>
      <c r="CD13" s="116"/>
      <c r="CE13" s="116"/>
      <c r="CF13" s="116"/>
      <c r="CG13" s="116" t="s">
        <v>126</v>
      </c>
      <c r="CH13" s="116"/>
      <c r="CI13" s="116"/>
      <c r="CJ13" s="116"/>
      <c r="CK13" s="116"/>
      <c r="CL13" s="116"/>
      <c r="CM13" s="116"/>
      <c r="CN13" s="116"/>
      <c r="CO13" s="116"/>
      <c r="CP13" s="116" t="s">
        <v>136</v>
      </c>
      <c r="CQ13" s="116"/>
      <c r="CR13" s="116"/>
      <c r="CS13" s="116"/>
      <c r="CT13" s="116"/>
      <c r="CU13" s="116"/>
      <c r="CV13" s="116"/>
      <c r="CW13" s="116"/>
      <c r="CX13" s="113"/>
    </row>
    <row r="14" spans="1:102" s="18" customFormat="1" ht="12.75">
      <c r="A14" s="117" t="s">
        <v>60</v>
      </c>
      <c r="B14" s="118"/>
      <c r="C14" s="118"/>
      <c r="D14" s="118"/>
      <c r="E14" s="118"/>
      <c r="F14" s="119"/>
      <c r="G14" s="120" t="s">
        <v>137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18" customFormat="1" ht="12.75">
      <c r="A15" s="122"/>
      <c r="B15" s="123"/>
      <c r="C15" s="123"/>
      <c r="D15" s="123"/>
      <c r="E15" s="123"/>
      <c r="F15" s="124"/>
      <c r="G15" s="125" t="s">
        <v>138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</row>
    <row r="16" spans="1:102" s="18" customFormat="1" ht="12.75">
      <c r="A16" s="127"/>
      <c r="B16" s="128"/>
      <c r="C16" s="128"/>
      <c r="D16" s="128"/>
      <c r="E16" s="128"/>
      <c r="F16" s="129"/>
      <c r="G16" s="130" t="s">
        <v>139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</row>
    <row r="17" spans="1:102" s="18" customFormat="1" ht="27.75" customHeight="1">
      <c r="A17" s="117" t="s">
        <v>63</v>
      </c>
      <c r="B17" s="118"/>
      <c r="C17" s="118"/>
      <c r="D17" s="118"/>
      <c r="E17" s="118"/>
      <c r="F17" s="119"/>
      <c r="G17" s="120" t="s">
        <v>140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18" customFormat="1" ht="12.75">
      <c r="A18" s="122"/>
      <c r="B18" s="123"/>
      <c r="C18" s="123"/>
      <c r="D18" s="123"/>
      <c r="E18" s="123"/>
      <c r="F18" s="124"/>
      <c r="G18" s="125" t="s">
        <v>138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</row>
    <row r="19" spans="1:102" s="18" customFormat="1" ht="12.75">
      <c r="A19" s="127"/>
      <c r="B19" s="128"/>
      <c r="C19" s="128"/>
      <c r="D19" s="128"/>
      <c r="E19" s="128"/>
      <c r="F19" s="129"/>
      <c r="G19" s="130" t="s">
        <v>141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9"/>
    </row>
    <row r="20" spans="1:102" s="18" customFormat="1" ht="29.25" customHeight="1">
      <c r="A20" s="117" t="s">
        <v>65</v>
      </c>
      <c r="B20" s="118"/>
      <c r="C20" s="118"/>
      <c r="D20" s="118"/>
      <c r="E20" s="118"/>
      <c r="F20" s="119"/>
      <c r="G20" s="120" t="s">
        <v>142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18" customFormat="1" ht="12.75">
      <c r="A21" s="122"/>
      <c r="B21" s="123"/>
      <c r="C21" s="123"/>
      <c r="D21" s="123"/>
      <c r="E21" s="123"/>
      <c r="F21" s="124"/>
      <c r="G21" s="125" t="s">
        <v>138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</row>
    <row r="22" spans="1:102" s="18" customFormat="1" ht="12.75">
      <c r="A22" s="127"/>
      <c r="B22" s="128"/>
      <c r="C22" s="128"/>
      <c r="D22" s="128"/>
      <c r="E22" s="128"/>
      <c r="F22" s="129"/>
      <c r="G22" s="130" t="s">
        <v>143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8" customFormat="1" ht="29.25" customHeight="1">
      <c r="A23" s="117" t="s">
        <v>72</v>
      </c>
      <c r="B23" s="118"/>
      <c r="C23" s="118"/>
      <c r="D23" s="118"/>
      <c r="E23" s="118"/>
      <c r="F23" s="119"/>
      <c r="G23" s="120" t="s">
        <v>144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18" customFormat="1" ht="12.75">
      <c r="A24" s="122"/>
      <c r="B24" s="123"/>
      <c r="C24" s="123"/>
      <c r="D24" s="123"/>
      <c r="E24" s="123"/>
      <c r="F24" s="124"/>
      <c r="G24" s="125" t="s">
        <v>138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</row>
    <row r="25" spans="1:102" s="18" customFormat="1" ht="12.75">
      <c r="A25" s="127"/>
      <c r="B25" s="128"/>
      <c r="C25" s="128"/>
      <c r="D25" s="128"/>
      <c r="E25" s="128"/>
      <c r="F25" s="129"/>
      <c r="G25" s="130" t="s">
        <v>143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9"/>
    </row>
    <row r="26" spans="1:102" s="18" customFormat="1" ht="12.75">
      <c r="A26" s="117" t="s">
        <v>74</v>
      </c>
      <c r="B26" s="118"/>
      <c r="C26" s="118"/>
      <c r="D26" s="118"/>
      <c r="E26" s="118"/>
      <c r="F26" s="119"/>
      <c r="G26" s="120" t="s">
        <v>145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18" customFormat="1" ht="12.75">
      <c r="A27" s="122"/>
      <c r="B27" s="123"/>
      <c r="C27" s="123"/>
      <c r="D27" s="123"/>
      <c r="E27" s="123"/>
      <c r="F27" s="124"/>
      <c r="G27" s="125" t="s">
        <v>138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4"/>
    </row>
    <row r="28" spans="1:102" s="18" customFormat="1" ht="12.75">
      <c r="A28" s="127"/>
      <c r="B28" s="128"/>
      <c r="C28" s="128"/>
      <c r="D28" s="128"/>
      <c r="E28" s="128"/>
      <c r="F28" s="129"/>
      <c r="G28" s="130" t="s">
        <v>143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s="18" customFormat="1" ht="27.75" customHeight="1">
      <c r="A29" s="132" t="s">
        <v>76</v>
      </c>
      <c r="B29" s="133"/>
      <c r="C29" s="133"/>
      <c r="D29" s="133"/>
      <c r="E29" s="133"/>
      <c r="F29" s="134"/>
      <c r="G29" s="135" t="s">
        <v>146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4"/>
    </row>
    <row r="30" ht="4.5" customHeight="1"/>
    <row r="31" spans="1:102" ht="30" customHeight="1">
      <c r="A31" s="49" t="s">
        <v>147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37" t="s">
        <v>148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M13" sqref="CM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8" t="s">
        <v>130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</row>
    <row r="10" spans="1:102" s="6" customFormat="1" ht="36.75" customHeight="1">
      <c r="A10" s="139" t="s">
        <v>150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</row>
    <row r="11" ht="12" customHeight="1" hidden="1"/>
    <row r="12" spans="1:102" s="9" customFormat="1" ht="33.75" customHeight="1">
      <c r="A12" s="140" t="s">
        <v>151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59"/>
      <c r="AI12" s="45" t="s">
        <v>152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64"/>
      <c r="BQ12" s="45" t="s">
        <v>134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9" customFormat="1" ht="3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60"/>
      <c r="AI13" s="56" t="s">
        <v>125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126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136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125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126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136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45"/>
    </row>
    <row r="14" spans="1:102" s="10" customFormat="1" ht="15.75">
      <c r="A14" s="66" t="s">
        <v>60</v>
      </c>
      <c r="B14" s="66"/>
      <c r="C14" s="66"/>
      <c r="D14" s="66"/>
      <c r="E14" s="66"/>
      <c r="F14" s="66"/>
      <c r="G14" s="68" t="s">
        <v>137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65"/>
    </row>
    <row r="15" spans="1:102" s="10" customFormat="1" ht="16.5" customHeight="1">
      <c r="A15" s="73"/>
      <c r="B15" s="73"/>
      <c r="C15" s="73"/>
      <c r="D15" s="73"/>
      <c r="E15" s="73"/>
      <c r="F15" s="73"/>
      <c r="G15" s="75" t="s">
        <v>138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2"/>
    </row>
    <row r="16" spans="1:102" s="10" customFormat="1" ht="16.5" customHeight="1">
      <c r="A16" s="47"/>
      <c r="B16" s="47"/>
      <c r="C16" s="47"/>
      <c r="D16" s="47"/>
      <c r="E16" s="47"/>
      <c r="F16" s="47"/>
      <c r="G16" s="80" t="s">
        <v>139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78"/>
    </row>
    <row r="17" spans="1:102" s="10" customFormat="1" ht="33.75" customHeight="1">
      <c r="A17" s="66" t="s">
        <v>63</v>
      </c>
      <c r="B17" s="66"/>
      <c r="C17" s="66"/>
      <c r="D17" s="66"/>
      <c r="E17" s="66"/>
      <c r="F17" s="66"/>
      <c r="G17" s="68" t="s">
        <v>153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65"/>
    </row>
    <row r="18" spans="1:102" s="10" customFormat="1" ht="16.5" customHeight="1">
      <c r="A18" s="73"/>
      <c r="B18" s="73"/>
      <c r="C18" s="73"/>
      <c r="D18" s="73"/>
      <c r="E18" s="73"/>
      <c r="F18" s="73"/>
      <c r="G18" s="75" t="s">
        <v>138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16.5" customHeight="1">
      <c r="A19" s="47"/>
      <c r="B19" s="47"/>
      <c r="C19" s="47"/>
      <c r="D19" s="47"/>
      <c r="E19" s="47"/>
      <c r="F19" s="47"/>
      <c r="G19" s="80" t="s">
        <v>141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78"/>
    </row>
    <row r="20" spans="1:102" s="10" customFormat="1" ht="33.75" customHeight="1">
      <c r="A20" s="66" t="s">
        <v>65</v>
      </c>
      <c r="B20" s="66"/>
      <c r="C20" s="66"/>
      <c r="D20" s="66"/>
      <c r="E20" s="66"/>
      <c r="F20" s="66"/>
      <c r="G20" s="68" t="s">
        <v>142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65"/>
    </row>
    <row r="21" spans="1:102" s="10" customFormat="1" ht="15.75">
      <c r="A21" s="73"/>
      <c r="B21" s="73"/>
      <c r="C21" s="73"/>
      <c r="D21" s="73"/>
      <c r="E21" s="73"/>
      <c r="F21" s="73"/>
      <c r="G21" s="75" t="s">
        <v>138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2"/>
    </row>
    <row r="22" spans="1:102" s="10" customFormat="1" ht="33.75" customHeight="1">
      <c r="A22" s="47"/>
      <c r="B22" s="47"/>
      <c r="C22" s="47"/>
      <c r="D22" s="47"/>
      <c r="E22" s="47"/>
      <c r="F22" s="47"/>
      <c r="G22" s="80" t="s">
        <v>154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78"/>
    </row>
    <row r="23" spans="1:102" s="10" customFormat="1" ht="33.75" customHeight="1">
      <c r="A23" s="66" t="s">
        <v>72</v>
      </c>
      <c r="B23" s="66"/>
      <c r="C23" s="66"/>
      <c r="D23" s="66"/>
      <c r="E23" s="66"/>
      <c r="F23" s="66"/>
      <c r="G23" s="68" t="s">
        <v>144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65"/>
    </row>
    <row r="24" spans="1:102" s="10" customFormat="1" ht="15.75">
      <c r="A24" s="73"/>
      <c r="B24" s="73"/>
      <c r="C24" s="73"/>
      <c r="D24" s="73"/>
      <c r="E24" s="73"/>
      <c r="F24" s="73"/>
      <c r="G24" s="75" t="s">
        <v>138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2"/>
    </row>
    <row r="25" spans="1:102" s="10" customFormat="1" ht="33.75" customHeight="1">
      <c r="A25" s="47"/>
      <c r="B25" s="47"/>
      <c r="C25" s="47"/>
      <c r="D25" s="47"/>
      <c r="E25" s="47"/>
      <c r="F25" s="47"/>
      <c r="G25" s="80" t="s">
        <v>154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78"/>
    </row>
    <row r="26" spans="1:102" s="10" customFormat="1" ht="16.5" customHeight="1">
      <c r="A26" s="66" t="s">
        <v>74</v>
      </c>
      <c r="B26" s="66"/>
      <c r="C26" s="66"/>
      <c r="D26" s="66"/>
      <c r="E26" s="66"/>
      <c r="F26" s="66"/>
      <c r="G26" s="68" t="s">
        <v>145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65"/>
    </row>
    <row r="27" spans="1:102" s="10" customFormat="1" ht="15.75">
      <c r="A27" s="73"/>
      <c r="B27" s="73"/>
      <c r="C27" s="73"/>
      <c r="D27" s="73"/>
      <c r="E27" s="73"/>
      <c r="F27" s="73"/>
      <c r="G27" s="75" t="s">
        <v>138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2"/>
    </row>
    <row r="28" spans="1:102" s="10" customFormat="1" ht="33.75" customHeight="1">
      <c r="A28" s="47"/>
      <c r="B28" s="47"/>
      <c r="C28" s="47"/>
      <c r="D28" s="47"/>
      <c r="E28" s="47"/>
      <c r="F28" s="47"/>
      <c r="G28" s="80" t="s">
        <v>154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78"/>
    </row>
    <row r="29" spans="1:102" s="10" customFormat="1" ht="18" customHeight="1">
      <c r="A29" s="38" t="s">
        <v>76</v>
      </c>
      <c r="B29" s="38"/>
      <c r="C29" s="38"/>
      <c r="D29" s="38"/>
      <c r="E29" s="38"/>
      <c r="F29" s="38"/>
      <c r="G29" s="40" t="s">
        <v>155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81"/>
    </row>
    <row r="30" ht="14.25" customHeight="1" hidden="1"/>
    <row r="31" spans="1:102" s="1" customFormat="1" ht="28.5" customHeight="1">
      <c r="A31" s="49" t="s">
        <v>147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37" t="s">
        <v>148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2015-10-15T06:32:58Z</cp:lastPrinted>
  <dcterms:created xsi:type="dcterms:W3CDTF">2011-01-11T10:25:48Z</dcterms:created>
  <dcterms:modified xsi:type="dcterms:W3CDTF">2016-10-19T06:41:13Z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