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4'!$A$1:$CX$35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<sst xmlns="http://schemas.openxmlformats.org/spreadsheetml/2006/main" count="264" uniqueCount="162">
  <si>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</si>
  <si>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</si>
  <si>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</si>
  <si>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</si>
  <si>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</si>
  <si>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</si>
  <si>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</si>
  <si>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</si>
  <si>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</si>
  <si>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</si>
  <si>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</si>
  <si>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</si>
  <si>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</si>
  <si>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</si>
  <si>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</si>
  <si>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</si>
  <si>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</si>
  <si>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</si>
  <si>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</si>
  <si>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</si>
  <si>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</si>
  <si>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</si>
  <si>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</si>
  <si>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</si>
  <si>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</si>
  <si>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</si>
  <si>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</si>
  <si>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</si>
  <si>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</si>
  <si>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</si>
  <si>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</si>
  <si>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</si>
  <si>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</si>
  <si>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</si>
  <si>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</si>
  <si>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</si>
  <si>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</si>
  <si>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</si>
  <si>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</si>
  <si>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</si>
  <si>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</si>
  <si>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</si>
  <si>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</si>
  <si>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</si>
  <si>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</si>
  <si>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</si>
  <si>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</si>
  <si>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</si>
  <si>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</si>
  <si>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</si>
  <si>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</si>
  <si>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</si>
  <si>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</si>
  <si>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</si>
  <si>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</si>
  <si>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</si>
  <si>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</si>
  <si>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</si>
  <si>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</si>
  <si>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</si>
  <si>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</si>
  <si>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</si>
  <si>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</si>
  <si>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</si>
  <si>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</si>
  <si>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</si>
  <si>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</si>
  <si>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</si>
  <si>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</si>
  <si>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</si>
  <si>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</si>
  <si>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</si>
  <si>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</si>
  <si>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</si>
  <si>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</si>
  <si>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</si>
  <si>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</si>
  <si>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</si>
  <si>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</si>
  <si>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</si>
  <si>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</si>
  <si>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</si>
  <si>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</si>
  <si>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</si>
  <si>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</si>
  <si>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</si>
  <si>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</si>
  <si>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</si>
  <si>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</si>
  <si>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</si>
  <si>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</si>
  <si>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</si>
  <si>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</si>
  <si>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</si>
  <si>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</si>
  <si>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</si>
  <si>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</si>
  <si>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</si>
  <si>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</si>
  <si>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</si>
  <si>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</si>
  <si>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</si>
  <si>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</si>
  <si>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</si>
  <si>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</si>
  <si>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</si>
  <si>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</si>
  <si>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</si>
  <si>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</si>
  <si>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</si>
  <si>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</si>
  <si>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</si>
  <si>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</si>
  <si>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</si>
  <si>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</si>
  <si>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</si>
  <si>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</si>
  <si>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</si>
  <si>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</si>
  <si>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</si>
  <si>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</si>
  <si>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</si>
  <si>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</si>
  <si>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</si>
  <si>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</si>
  <si>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</si>
  <si>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</si>
  <si>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</si>
  <si>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</si>
  <si>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</si>
  <si>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</si>
  <si>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</si>
  <si>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</si>
  <si>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</si>
  <si>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</si>
  <si>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</si>
  <si>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</si>
  <si>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</si>
  <si>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</si>
  <si>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</si>
  <si>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</si>
  <si>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</si>
  <si>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</si>
  <si>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</si>
  <si>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</si>
  <si>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</si>
  <si>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</si>
  <si>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</si>
  <si>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</si>
  <si>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</si>
  <si>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</si>
  <si>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</si>
  <si>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</si>
  <si>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</si>
  <si>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</si>
  <si>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Воронежской области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</si>
  <si>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СН2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</si>
  <si>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НН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</si>
  <si>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строительство воздушных линий СН2</t>
  </si>
  <si>
    <t>строительство воздушных линий НН</t>
  </si>
  <si>
    <t>ПРОГНОЗНЫЕ СВЕДЕНИЯ
о расходах за технологическое присоединение
ООО «Газпром энерго» на 2018 год</t>
  </si>
  <si>
    <t>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</si>
</sst>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175" fontId="9" fillId="0" borderId="28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9" fillId="0" borderId="30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175" fontId="9" fillId="0" borderId="30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 indent="1"/>
    </xf>
    <xf numFmtId="171" fontId="9" fillId="0" borderId="28" xfId="6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5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30" xfId="0" applyFont="1" applyFill="1" applyBorder="1" applyAlignment="1">
      <alignment horizontal="left" vertical="top" wrapText="1" indent="2"/>
    </xf>
    <xf numFmtId="2" fontId="9" fillId="0" borderId="39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/>
    </xf>
    <xf numFmtId="2" fontId="9" fillId="0" borderId="13" xfId="60" applyNumberFormat="1" applyFont="1" applyBorder="1" applyAlignment="1">
      <alignment horizontal="center" vertical="top"/>
    </xf>
    <xf numFmtId="2" fontId="9" fillId="0" borderId="14" xfId="6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6;&#1088;&#1086;&#1085;&#1077;&#1078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1051.7311720553248</v>
          </cell>
        </row>
        <row r="8">
          <cell r="C8">
            <v>650942</v>
          </cell>
        </row>
        <row r="9">
          <cell r="C9">
            <v>725417</v>
          </cell>
        </row>
        <row r="17">
          <cell r="C17">
            <v>3114.2833333333333</v>
          </cell>
        </row>
      </sheetData>
      <sheetData sheetId="6">
        <row r="9">
          <cell r="E9">
            <v>416.9445266598353</v>
          </cell>
        </row>
        <row r="16">
          <cell r="E16">
            <v>400.9497639062193</v>
          </cell>
        </row>
        <row r="20">
          <cell r="E20">
            <v>95.67768291703919</v>
          </cell>
        </row>
        <row r="24">
          <cell r="E24">
            <v>138.15919857222985</v>
          </cell>
        </row>
      </sheetData>
      <sheetData sheetId="7">
        <row r="12">
          <cell r="C12">
            <v>63.38002131216002</v>
          </cell>
        </row>
        <row r="22">
          <cell r="C22">
            <v>2.8594943018276227</v>
          </cell>
        </row>
        <row r="30">
          <cell r="K30">
            <v>1750.073</v>
          </cell>
        </row>
        <row r="33">
          <cell r="E33">
            <v>50.03334319918024</v>
          </cell>
          <cell r="P33">
            <v>48.113971668746316</v>
          </cell>
          <cell r="Q33">
            <v>11.481321950044704</v>
          </cell>
          <cell r="R33">
            <v>16.579103828667584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52</v>
      </c>
      <c r="B1" s="32"/>
      <c r="C1" s="32"/>
      <c r="D1" s="32"/>
      <c r="E1" s="32"/>
      <c r="F1" s="33"/>
    </row>
    <row r="2" spans="1:6" ht="48" customHeight="1" thickBot="1">
      <c r="A2" s="34" t="s">
        <v>160</v>
      </c>
      <c r="B2" s="35"/>
      <c r="C2" s="35"/>
      <c r="D2" s="35"/>
      <c r="E2" s="35"/>
      <c r="F2" s="36"/>
    </row>
    <row r="3" spans="1:6" ht="18.75">
      <c r="A3" s="12" t="s">
        <v>36</v>
      </c>
      <c r="B3" s="25" t="s">
        <v>35</v>
      </c>
      <c r="C3" s="26"/>
      <c r="D3" s="26"/>
      <c r="E3" s="26"/>
      <c r="F3" s="27"/>
    </row>
    <row r="4" spans="1:6" ht="18.75">
      <c r="A4" s="13" t="s">
        <v>37</v>
      </c>
      <c r="B4" s="28" t="s">
        <v>34</v>
      </c>
      <c r="C4" s="29"/>
      <c r="D4" s="29"/>
      <c r="E4" s="29"/>
      <c r="F4" s="30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51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37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2" t="s">
        <v>50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view="pageBreakPreview" zoomScale="80" zoomScaleNormal="70" zoomScaleSheetLayoutView="80" zoomScalePageLayoutView="0" workbookViewId="0" topLeftCell="A1">
      <pane ySplit="16" topLeftCell="A23" activePane="bottomLeft" state="frozen"/>
      <selection pane="topLeft" activeCell="BD21" sqref="BD21"/>
      <selection pane="bottomLeft" activeCell="BU25" sqref="BU25:CI25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59" t="s">
        <v>155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</row>
    <row r="12" spans="37:88" ht="14.25" customHeight="1">
      <c r="AK12" s="62" t="s">
        <v>6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</row>
    <row r="13" spans="40:57" s="6" customFormat="1" ht="18.75">
      <c r="AN13" s="6" t="s">
        <v>7</v>
      </c>
      <c r="AS13" s="63" t="s">
        <v>161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" t="s">
        <v>8</v>
      </c>
    </row>
    <row r="14" ht="15" hidden="1"/>
    <row r="15" spans="1:102" s="9" customFormat="1" ht="33" customHeight="1">
      <c r="A15" s="60" t="s">
        <v>20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 t="s">
        <v>9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5" t="s">
        <v>10</v>
      </c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</row>
    <row r="16" spans="1:102" s="9" customFormat="1" ht="50.25" customHeight="1">
      <c r="A16" s="61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57" t="s">
        <v>11</v>
      </c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 t="s">
        <v>14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45"/>
    </row>
    <row r="17" spans="1:102" s="10" customFormat="1" ht="168.75" customHeight="1">
      <c r="A17" s="42" t="s">
        <v>23</v>
      </c>
      <c r="B17" s="42"/>
      <c r="C17" s="42"/>
      <c r="D17" s="42"/>
      <c r="E17" s="42"/>
      <c r="F17" s="42"/>
      <c r="G17" s="42"/>
      <c r="H17" s="42"/>
      <c r="I17" s="38" t="s">
        <v>13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56">
        <f>'[1]станд.тариф.став.'!$E$4</f>
        <v>1051.7311720553248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56">
        <f>BU17</f>
        <v>1051.7311720553248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</row>
    <row r="18" spans="1:102" s="10" customFormat="1" ht="51" customHeight="1">
      <c r="A18" s="42" t="s">
        <v>24</v>
      </c>
      <c r="B18" s="42"/>
      <c r="C18" s="42"/>
      <c r="D18" s="42"/>
      <c r="E18" s="42"/>
      <c r="F18" s="42"/>
      <c r="G18" s="42"/>
      <c r="H18" s="42"/>
      <c r="I18" s="38" t="s">
        <v>15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40" t="s">
        <v>12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56">
        <f>'[1]кальк.'!$E$9</f>
        <v>416.9445266598353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56">
        <v>456.66</v>
      </c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2" t="s">
        <v>16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64">
        <f>'[1]кальк.'!$E$16</f>
        <v>400.9497639062193</v>
      </c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48">
        <v>550.92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</row>
    <row r="20" spans="1:102" s="10" customFormat="1" ht="82.5" customHeight="1">
      <c r="A20" s="42" t="s">
        <v>26</v>
      </c>
      <c r="B20" s="42"/>
      <c r="C20" s="42"/>
      <c r="D20" s="42"/>
      <c r="E20" s="42"/>
      <c r="F20" s="42"/>
      <c r="G20" s="42"/>
      <c r="H20" s="42"/>
      <c r="I20" s="38" t="s">
        <v>31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9"/>
      <c r="BB20" s="40" t="s">
        <v>17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51">
        <f>'[1]кальк.'!$E$20</f>
        <v>95.67768291703919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40">
        <v>119.71</v>
      </c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</row>
    <row r="21" spans="1:102" s="10" customFormat="1" ht="85.5" customHeight="1">
      <c r="A21" s="42" t="s">
        <v>27</v>
      </c>
      <c r="B21" s="42"/>
      <c r="C21" s="42"/>
      <c r="D21" s="42"/>
      <c r="E21" s="42"/>
      <c r="F21" s="42"/>
      <c r="G21" s="42"/>
      <c r="H21" s="42"/>
      <c r="I21" s="38" t="s">
        <v>18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40" t="s">
        <v>12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51">
        <f>'[1]кальк.'!$E$24</f>
        <v>138.15919857222985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40">
        <v>188.98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</row>
    <row r="22" spans="1:102" s="10" customFormat="1" ht="135" customHeight="1">
      <c r="A22" s="42" t="s">
        <v>28</v>
      </c>
      <c r="B22" s="42"/>
      <c r="C22" s="42"/>
      <c r="D22" s="42"/>
      <c r="E22" s="42"/>
      <c r="F22" s="42"/>
      <c r="G22" s="42"/>
      <c r="H22" s="42"/>
      <c r="I22" s="38" t="s">
        <v>156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40" t="s">
        <v>17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1">
        <f>'[1]станд.тариф.став.'!$C$8</f>
        <v>650942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1">
        <f>BU22</f>
        <v>650942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256" s="10" customFormat="1" ht="135" customHeight="1">
      <c r="A23" s="42" t="s">
        <v>28</v>
      </c>
      <c r="B23" s="42"/>
      <c r="C23" s="42"/>
      <c r="D23" s="42"/>
      <c r="E23" s="42"/>
      <c r="F23" s="42"/>
      <c r="G23" s="42"/>
      <c r="H23" s="42"/>
      <c r="I23" s="38" t="s">
        <v>157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40" t="s">
        <v>17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>
        <f>'[1]станд.тариф.став.'!$C$9</f>
        <v>725417</v>
      </c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1">
        <f>BU23</f>
        <v>725417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2"/>
      <c r="CZ23" s="42"/>
      <c r="DA23" s="42"/>
      <c r="DB23" s="42"/>
      <c r="DC23" s="42"/>
      <c r="DD23" s="42"/>
      <c r="DE23" s="42"/>
      <c r="DF23" s="42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9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1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1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2"/>
      <c r="GX23" s="42"/>
      <c r="GY23" s="42"/>
      <c r="GZ23" s="42"/>
      <c r="HA23" s="42"/>
      <c r="HB23" s="42"/>
      <c r="HC23" s="42"/>
      <c r="HD23" s="42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102" s="10" customFormat="1" ht="132.75" customHeight="1">
      <c r="A24" s="47" t="s">
        <v>29</v>
      </c>
      <c r="B24" s="47"/>
      <c r="C24" s="47"/>
      <c r="D24" s="47"/>
      <c r="E24" s="47"/>
      <c r="F24" s="47"/>
      <c r="G24" s="47"/>
      <c r="H24" s="47"/>
      <c r="I24" s="52" t="s">
        <v>32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3"/>
      <c r="BB24" s="48" t="s">
        <v>17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</row>
    <row r="25" spans="1:102" s="10" customFormat="1" ht="119.25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38" t="s">
        <v>33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  <c r="BB25" s="40" t="s">
        <v>12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>
        <f>'[1]станд.тариф.став.'!$C$17</f>
        <v>3114.2833333333333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>
        <f>BU25</f>
        <v>3114.2833333333333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ht="4.5" customHeight="1" hidden="1"/>
    <row r="27" spans="1:102" ht="44.25" customHeight="1">
      <c r="A27" s="49" t="s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ht="3" customHeight="1"/>
  </sheetData>
  <sheetProtection/>
  <mergeCells count="64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BB15:BT16"/>
    <mergeCell ref="BU15:CX15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3:H23"/>
    <mergeCell ref="I23:BA23"/>
    <mergeCell ref="BB23:BT23"/>
    <mergeCell ref="BU23:CI23"/>
    <mergeCell ref="CJ23:CX23"/>
    <mergeCell ref="CY23:DF23"/>
    <mergeCell ref="DG23:EY23"/>
    <mergeCell ref="EZ23:FR23"/>
    <mergeCell ref="FS23:GG23"/>
    <mergeCell ref="GH23:GV23"/>
    <mergeCell ref="GW23:HD23"/>
    <mergeCell ref="HE23:IV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view="pageBreakPreview" zoomScaleNormal="70" zoomScaleSheetLayoutView="100" zoomScalePageLayoutView="0" workbookViewId="0" topLeftCell="A1">
      <pane xSplit="44" ySplit="12" topLeftCell="AS31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G24" sqref="CG24:CX24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58" t="s">
        <v>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67" t="s">
        <v>55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ht="15" customHeight="1" hidden="1"/>
    <row r="12" spans="1:102" s="9" customFormat="1" ht="114" customHeight="1">
      <c r="A12" s="57" t="s">
        <v>56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 t="s">
        <v>57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 t="s">
        <v>58</v>
      </c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 t="s">
        <v>59</v>
      </c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</row>
    <row r="13" spans="1:102" s="10" customFormat="1" ht="37.5" customHeight="1">
      <c r="A13" s="40" t="s">
        <v>60</v>
      </c>
      <c r="B13" s="40"/>
      <c r="C13" s="40"/>
      <c r="D13" s="40"/>
      <c r="E13" s="40"/>
      <c r="F13" s="40"/>
      <c r="G13" s="40"/>
      <c r="H13" s="40"/>
      <c r="I13" s="68" t="s">
        <v>61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6">
        <f>AS14+AS15</f>
        <v>50033.343199180235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40">
        <f>BM14+BM15</f>
        <v>120</v>
      </c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1">
        <f>AS13/BM13</f>
        <v>416.9445266598353</v>
      </c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</row>
    <row r="14" spans="1:102" s="10" customFormat="1" ht="19.5" customHeight="1">
      <c r="A14" s="40"/>
      <c r="B14" s="40"/>
      <c r="C14" s="40"/>
      <c r="D14" s="40"/>
      <c r="E14" s="40"/>
      <c r="F14" s="40"/>
      <c r="G14" s="40"/>
      <c r="H14" s="40"/>
      <c r="I14" s="65" t="s">
        <v>11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6">
        <f>'[1]НВВ'!$E$33*1000</f>
        <v>50033.343199180235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40">
        <v>120</v>
      </c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1">
        <f>AS14/BM14</f>
        <v>416.9445266598353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19.5" customHeight="1">
      <c r="A15" s="40"/>
      <c r="B15" s="40"/>
      <c r="C15" s="40"/>
      <c r="D15" s="40"/>
      <c r="E15" s="40"/>
      <c r="F15" s="40"/>
      <c r="G15" s="40"/>
      <c r="H15" s="40"/>
      <c r="I15" s="65" t="s">
        <v>62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10" customFormat="1" ht="48.75" customHeight="1">
      <c r="A16" s="40" t="s">
        <v>63</v>
      </c>
      <c r="B16" s="40"/>
      <c r="C16" s="40"/>
      <c r="D16" s="40"/>
      <c r="E16" s="40"/>
      <c r="F16" s="40"/>
      <c r="G16" s="40"/>
      <c r="H16" s="40"/>
      <c r="I16" s="68" t="s">
        <v>64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</row>
    <row r="17" spans="1:102" s="10" customFormat="1" ht="48.75" customHeight="1">
      <c r="A17" s="40" t="s">
        <v>65</v>
      </c>
      <c r="B17" s="40"/>
      <c r="C17" s="40"/>
      <c r="D17" s="40"/>
      <c r="E17" s="40"/>
      <c r="F17" s="40"/>
      <c r="G17" s="40"/>
      <c r="H17" s="40"/>
      <c r="I17" s="68" t="s">
        <v>66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6">
        <f>AS18+AS20+AS21+AS22+AS23+AS19</f>
        <v>1750073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40">
        <v>120</v>
      </c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1">
        <f>CG18+CG20+CG21+CG22+CG23</f>
        <v>8538.8</v>
      </c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</row>
    <row r="18" spans="1:102" s="10" customFormat="1" ht="15.75">
      <c r="A18" s="40"/>
      <c r="B18" s="40"/>
      <c r="C18" s="40"/>
      <c r="D18" s="40"/>
      <c r="E18" s="40"/>
      <c r="F18" s="40"/>
      <c r="G18" s="40"/>
      <c r="H18" s="40"/>
      <c r="I18" s="65" t="s">
        <v>158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6">
        <f>'[1]станд.тариф.став.'!$C$8</f>
        <v>650942</v>
      </c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40">
        <v>120</v>
      </c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1">
        <f>AS18/BM18</f>
        <v>5424.516666666666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</row>
    <row r="19" spans="1:102" s="10" customFormat="1" ht="15.75">
      <c r="A19" s="40"/>
      <c r="B19" s="40"/>
      <c r="C19" s="40"/>
      <c r="D19" s="40"/>
      <c r="E19" s="40"/>
      <c r="F19" s="40"/>
      <c r="G19" s="40"/>
      <c r="H19" s="40"/>
      <c r="I19" s="65" t="s">
        <v>159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6">
        <f>'[1]станд.тариф.став.'!$C$9</f>
        <v>725417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40">
        <v>120</v>
      </c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1">
        <f>AS19/BM19</f>
        <v>6045.141666666666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</row>
    <row r="20" spans="1:102" s="10" customFormat="1" ht="15.75">
      <c r="A20" s="40"/>
      <c r="B20" s="40"/>
      <c r="C20" s="40"/>
      <c r="D20" s="40"/>
      <c r="E20" s="40"/>
      <c r="F20" s="40"/>
      <c r="G20" s="40"/>
      <c r="H20" s="40"/>
      <c r="I20" s="65" t="s">
        <v>67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</row>
    <row r="21" spans="1:102" s="10" customFormat="1" ht="15.75">
      <c r="A21" s="40"/>
      <c r="B21" s="40"/>
      <c r="C21" s="40"/>
      <c r="D21" s="40"/>
      <c r="E21" s="40"/>
      <c r="F21" s="40"/>
      <c r="G21" s="40"/>
      <c r="H21" s="40"/>
      <c r="I21" s="65" t="s">
        <v>68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</row>
    <row r="22" spans="1:102" s="10" customFormat="1" ht="66.75" customHeight="1">
      <c r="A22" s="40"/>
      <c r="B22" s="40"/>
      <c r="C22" s="40"/>
      <c r="D22" s="40"/>
      <c r="E22" s="40"/>
      <c r="F22" s="40"/>
      <c r="G22" s="40"/>
      <c r="H22" s="40"/>
      <c r="I22" s="65" t="s">
        <v>69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6">
        <f>'[1]станд.тариф.став.'!$C$17*120</f>
        <v>373714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40">
        <v>120</v>
      </c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1">
        <f>AS22/BM22</f>
        <v>3114.2833333333333</v>
      </c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s="10" customFormat="1" ht="50.25" customHeight="1">
      <c r="A23" s="40"/>
      <c r="B23" s="40"/>
      <c r="C23" s="40"/>
      <c r="D23" s="40"/>
      <c r="E23" s="40"/>
      <c r="F23" s="40"/>
      <c r="G23" s="40"/>
      <c r="H23" s="40"/>
      <c r="I23" s="65" t="s">
        <v>70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</row>
    <row r="24" spans="1:102" s="10" customFormat="1" ht="48.75" customHeight="1">
      <c r="A24" s="40" t="s">
        <v>71</v>
      </c>
      <c r="B24" s="40"/>
      <c r="C24" s="40"/>
      <c r="D24" s="40"/>
      <c r="E24" s="40"/>
      <c r="F24" s="40"/>
      <c r="G24" s="40"/>
      <c r="H24" s="40"/>
      <c r="I24" s="68" t="s">
        <v>72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6">
        <f>AS25+AS26</f>
        <v>48113.971668746315</v>
      </c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40">
        <f>BM25+BM26</f>
        <v>120</v>
      </c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1">
        <f aca="true" t="shared" si="0" ref="CG24:CG31">AS24/BM24</f>
        <v>400.9497639062193</v>
      </c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</row>
    <row r="25" spans="1:102" s="10" customFormat="1" ht="19.5" customHeight="1">
      <c r="A25" s="40"/>
      <c r="B25" s="40"/>
      <c r="C25" s="40"/>
      <c r="D25" s="40"/>
      <c r="E25" s="40"/>
      <c r="F25" s="40"/>
      <c r="G25" s="40"/>
      <c r="H25" s="40"/>
      <c r="I25" s="65" t="s">
        <v>11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6">
        <f>'[1]НВВ'!$P$33*1000</f>
        <v>48113.971668746315</v>
      </c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40">
        <v>120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1">
        <f t="shared" si="0"/>
        <v>400.9497639062193</v>
      </c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spans="1:102" s="10" customFormat="1" ht="19.5" customHeight="1">
      <c r="A26" s="40"/>
      <c r="B26" s="40"/>
      <c r="C26" s="40"/>
      <c r="D26" s="40"/>
      <c r="E26" s="40"/>
      <c r="F26" s="40"/>
      <c r="G26" s="40"/>
      <c r="H26" s="40"/>
      <c r="I26" s="65" t="s">
        <v>62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1:102" s="10" customFormat="1" ht="81.75" customHeight="1">
      <c r="A27" s="40" t="s">
        <v>73</v>
      </c>
      <c r="B27" s="40"/>
      <c r="C27" s="40"/>
      <c r="D27" s="40"/>
      <c r="E27" s="40"/>
      <c r="F27" s="40"/>
      <c r="G27" s="40"/>
      <c r="H27" s="40"/>
      <c r="I27" s="68" t="s">
        <v>74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6">
        <f>AS28+AS29</f>
        <v>11481.321950044703</v>
      </c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40">
        <f>BM28+BM29</f>
        <v>120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1">
        <f t="shared" si="0"/>
        <v>95.67768291703919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</row>
    <row r="28" spans="1:102" s="10" customFormat="1" ht="19.5" customHeight="1">
      <c r="A28" s="40"/>
      <c r="B28" s="40"/>
      <c r="C28" s="40"/>
      <c r="D28" s="40"/>
      <c r="E28" s="40"/>
      <c r="F28" s="40"/>
      <c r="G28" s="40"/>
      <c r="H28" s="40"/>
      <c r="I28" s="65" t="s">
        <v>11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>
        <f>'[1]НВВ'!$Q$33*1000</f>
        <v>11481.321950044703</v>
      </c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40">
        <v>120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1">
        <f t="shared" si="0"/>
        <v>95.67768291703919</v>
      </c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</row>
    <row r="29" spans="1:102" s="10" customFormat="1" ht="19.5" customHeight="1">
      <c r="A29" s="40"/>
      <c r="B29" s="40"/>
      <c r="C29" s="40"/>
      <c r="D29" s="40"/>
      <c r="E29" s="40"/>
      <c r="F29" s="40"/>
      <c r="G29" s="40"/>
      <c r="H29" s="40"/>
      <c r="I29" s="65" t="s">
        <v>62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</row>
    <row r="30" spans="1:102" s="10" customFormat="1" ht="150" customHeight="1">
      <c r="A30" s="40" t="s">
        <v>75</v>
      </c>
      <c r="B30" s="40"/>
      <c r="C30" s="40"/>
      <c r="D30" s="40"/>
      <c r="E30" s="40"/>
      <c r="F30" s="40"/>
      <c r="G30" s="40"/>
      <c r="H30" s="40"/>
      <c r="I30" s="68" t="s">
        <v>76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6">
        <f>AS31+AS32</f>
        <v>16579.103828667583</v>
      </c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40">
        <f>BM31+BM32</f>
        <v>120</v>
      </c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1">
        <f t="shared" si="0"/>
        <v>138.15919857222985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</row>
    <row r="31" spans="1:102" s="10" customFormat="1" ht="15.75">
      <c r="A31" s="40"/>
      <c r="B31" s="40"/>
      <c r="C31" s="40"/>
      <c r="D31" s="40"/>
      <c r="E31" s="40"/>
      <c r="F31" s="40"/>
      <c r="G31" s="40"/>
      <c r="H31" s="40"/>
      <c r="I31" s="65" t="s">
        <v>11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6">
        <f>'[1]НВВ'!$R$33*1000</f>
        <v>16579.103828667583</v>
      </c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40">
        <v>120</v>
      </c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1">
        <f t="shared" si="0"/>
        <v>138.15919857222985</v>
      </c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s="10" customFormat="1" ht="15.75">
      <c r="A32" s="40"/>
      <c r="B32" s="40"/>
      <c r="C32" s="40"/>
      <c r="D32" s="40"/>
      <c r="E32" s="40"/>
      <c r="F32" s="40"/>
      <c r="G32" s="40"/>
      <c r="H32" s="40"/>
      <c r="I32" s="65" t="s">
        <v>62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</row>
    <row r="33" ht="4.5" customHeight="1" hidden="1"/>
    <row r="34" spans="1:102" ht="27.75" customHeight="1">
      <c r="A34" s="49" t="s">
        <v>77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ht="3" customHeight="1"/>
  </sheetData>
  <sheetProtection/>
  <mergeCells count="108">
    <mergeCell ref="A34:CX34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8:H18"/>
    <mergeCell ref="I18:AR18"/>
    <mergeCell ref="AS18:BL18"/>
    <mergeCell ref="BM18:CF18"/>
    <mergeCell ref="CG18:CX18"/>
    <mergeCell ref="A20:H20"/>
    <mergeCell ref="I20:AR20"/>
    <mergeCell ref="AS20:BL20"/>
    <mergeCell ref="BM20:CF20"/>
    <mergeCell ref="CG20:CX20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M12:CF12"/>
    <mergeCell ref="CG12:CX12"/>
    <mergeCell ref="A13:H13"/>
    <mergeCell ref="I13:AR13"/>
    <mergeCell ref="AS13:BL13"/>
    <mergeCell ref="BM13:CF13"/>
    <mergeCell ref="CG13:CX13"/>
    <mergeCell ref="A19:H19"/>
    <mergeCell ref="I19:AR19"/>
    <mergeCell ref="AS19:BL19"/>
    <mergeCell ref="BM19:CF19"/>
    <mergeCell ref="CG19:CX19"/>
    <mergeCell ref="BN2:CX2"/>
    <mergeCell ref="A9:CX9"/>
    <mergeCell ref="A10:CX10"/>
    <mergeCell ref="A12:AR12"/>
    <mergeCell ref="AS12:BL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3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20" sqref="CD20:CX20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79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69" t="s">
        <v>82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45" t="s">
        <v>83</v>
      </c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5" t="s">
        <v>84</v>
      </c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</row>
    <row r="15" spans="1:102" s="10" customFormat="1" ht="36" customHeight="1">
      <c r="A15" s="70" t="s">
        <v>60</v>
      </c>
      <c r="B15" s="70"/>
      <c r="C15" s="70"/>
      <c r="D15" s="70"/>
      <c r="E15" s="70"/>
      <c r="F15" s="70"/>
      <c r="G15" s="70"/>
      <c r="H15" s="70"/>
      <c r="I15" s="71" t="s">
        <v>85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>
        <f>BJ17+BJ18+BJ20+BJ21</f>
        <v>0</v>
      </c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4">
        <f>CD17+CD18+CD19+CD20+CD21+CD32</f>
        <v>125.60704209288429</v>
      </c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5"/>
    </row>
    <row r="16" spans="1:102" s="10" customFormat="1" ht="21.75" customHeight="1">
      <c r="A16" s="76"/>
      <c r="B16" s="76"/>
      <c r="C16" s="76"/>
      <c r="D16" s="76"/>
      <c r="E16" s="76"/>
      <c r="F16" s="76"/>
      <c r="G16" s="76"/>
      <c r="H16" s="76"/>
      <c r="I16" s="77" t="s">
        <v>86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1"/>
    </row>
    <row r="17" spans="1:102" s="10" customFormat="1" ht="21.75" customHeight="1">
      <c r="A17" s="76"/>
      <c r="B17" s="76"/>
      <c r="C17" s="76"/>
      <c r="D17" s="76"/>
      <c r="E17" s="76"/>
      <c r="F17" s="76"/>
      <c r="G17" s="76"/>
      <c r="H17" s="76"/>
      <c r="I17" s="82" t="s">
        <v>87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80">
        <v>13</v>
      </c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1"/>
    </row>
    <row r="18" spans="1:102" s="10" customFormat="1" ht="21.75" customHeight="1">
      <c r="A18" s="76"/>
      <c r="B18" s="76"/>
      <c r="C18" s="76"/>
      <c r="D18" s="76"/>
      <c r="E18" s="76"/>
      <c r="F18" s="76"/>
      <c r="G18" s="76"/>
      <c r="H18" s="76"/>
      <c r="I18" s="82" t="s">
        <v>88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1"/>
    </row>
    <row r="19" spans="1:102" s="10" customFormat="1" ht="21.75" customHeight="1">
      <c r="A19" s="76"/>
      <c r="B19" s="76"/>
      <c r="C19" s="76"/>
      <c r="D19" s="76"/>
      <c r="E19" s="76"/>
      <c r="F19" s="76"/>
      <c r="G19" s="76"/>
      <c r="H19" s="76"/>
      <c r="I19" s="82" t="s">
        <v>89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80">
        <f>'[1]НВВ'!$C$12</f>
        <v>63.38002131216002</v>
      </c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1"/>
    </row>
    <row r="20" spans="1:102" s="10" customFormat="1" ht="21.75" customHeight="1">
      <c r="A20" s="76"/>
      <c r="B20" s="76"/>
      <c r="C20" s="76"/>
      <c r="D20" s="76"/>
      <c r="E20" s="76"/>
      <c r="F20" s="76"/>
      <c r="G20" s="76"/>
      <c r="H20" s="76"/>
      <c r="I20" s="82" t="s">
        <v>90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80">
        <f>CD19*30.4%</f>
        <v>19.267526478896645</v>
      </c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1"/>
    </row>
    <row r="21" spans="1:102" s="10" customFormat="1" ht="21.75" customHeight="1">
      <c r="A21" s="76"/>
      <c r="B21" s="76"/>
      <c r="C21" s="76"/>
      <c r="D21" s="76"/>
      <c r="E21" s="76"/>
      <c r="F21" s="76"/>
      <c r="G21" s="76"/>
      <c r="H21" s="76"/>
      <c r="I21" s="82" t="s">
        <v>91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79">
        <f>BJ23+BJ24+BJ25</f>
        <v>0</v>
      </c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80">
        <f>CD23+CD24+CD25</f>
        <v>17.859494301827624</v>
      </c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1"/>
    </row>
    <row r="22" spans="1:102" s="10" customFormat="1" ht="21.75" customHeight="1">
      <c r="A22" s="76"/>
      <c r="B22" s="76"/>
      <c r="C22" s="76"/>
      <c r="D22" s="76"/>
      <c r="E22" s="76"/>
      <c r="F22" s="76"/>
      <c r="G22" s="76"/>
      <c r="H22" s="76"/>
      <c r="I22" s="82" t="s">
        <v>92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1"/>
    </row>
    <row r="23" spans="1:102" s="10" customFormat="1" ht="36.75" customHeight="1">
      <c r="A23" s="76"/>
      <c r="B23" s="76"/>
      <c r="C23" s="76"/>
      <c r="D23" s="76"/>
      <c r="E23" s="76"/>
      <c r="F23" s="76"/>
      <c r="G23" s="76"/>
      <c r="H23" s="76"/>
      <c r="I23" s="84" t="s">
        <v>93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1"/>
    </row>
    <row r="24" spans="1:102" s="10" customFormat="1" ht="54" customHeight="1">
      <c r="A24" s="76"/>
      <c r="B24" s="76"/>
      <c r="C24" s="76"/>
      <c r="D24" s="76"/>
      <c r="E24" s="76"/>
      <c r="F24" s="76"/>
      <c r="G24" s="76"/>
      <c r="H24" s="76"/>
      <c r="I24" s="84" t="s">
        <v>94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1"/>
    </row>
    <row r="25" spans="1:102" s="10" customFormat="1" ht="36.75" customHeight="1">
      <c r="A25" s="76"/>
      <c r="B25" s="76"/>
      <c r="C25" s="76"/>
      <c r="D25" s="76"/>
      <c r="E25" s="76"/>
      <c r="F25" s="76"/>
      <c r="G25" s="76"/>
      <c r="H25" s="76"/>
      <c r="I25" s="84" t="s">
        <v>95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79">
        <f>BJ27+BJ28+BJ29+BJ30+BJ31</f>
        <v>0</v>
      </c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80">
        <f>CD27+CD28+CD29+CD30+CD31</f>
        <v>17.859494301827624</v>
      </c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1"/>
    </row>
    <row r="26" spans="1:102" s="10" customFormat="1" ht="21.75" customHeight="1">
      <c r="A26" s="76"/>
      <c r="B26" s="76"/>
      <c r="C26" s="76"/>
      <c r="D26" s="76"/>
      <c r="E26" s="76"/>
      <c r="F26" s="76"/>
      <c r="G26" s="76"/>
      <c r="H26" s="76"/>
      <c r="I26" s="84" t="s">
        <v>86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1"/>
    </row>
    <row r="27" spans="1:102" s="10" customFormat="1" ht="21.75" customHeight="1">
      <c r="A27" s="76"/>
      <c r="B27" s="76"/>
      <c r="C27" s="76"/>
      <c r="D27" s="76"/>
      <c r="E27" s="76"/>
      <c r="F27" s="76"/>
      <c r="G27" s="76"/>
      <c r="H27" s="76"/>
      <c r="I27" s="86" t="s">
        <v>96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80">
        <v>4</v>
      </c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1"/>
    </row>
    <row r="28" spans="1:102" s="10" customFormat="1" ht="36" customHeight="1">
      <c r="A28" s="76"/>
      <c r="B28" s="76"/>
      <c r="C28" s="76"/>
      <c r="D28" s="76"/>
      <c r="E28" s="76"/>
      <c r="F28" s="76"/>
      <c r="G28" s="76"/>
      <c r="H28" s="76"/>
      <c r="I28" s="86" t="s">
        <v>97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1"/>
    </row>
    <row r="29" spans="1:102" s="10" customFormat="1" ht="54" customHeight="1">
      <c r="A29" s="76"/>
      <c r="B29" s="76"/>
      <c r="C29" s="76"/>
      <c r="D29" s="76"/>
      <c r="E29" s="76"/>
      <c r="F29" s="76"/>
      <c r="G29" s="76"/>
      <c r="H29" s="76"/>
      <c r="I29" s="86" t="s">
        <v>98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80">
        <v>0.5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1"/>
    </row>
    <row r="30" spans="1:102" s="10" customFormat="1" ht="22.5" customHeight="1">
      <c r="A30" s="76"/>
      <c r="B30" s="76"/>
      <c r="C30" s="76"/>
      <c r="D30" s="76"/>
      <c r="E30" s="76"/>
      <c r="F30" s="76"/>
      <c r="G30" s="76"/>
      <c r="H30" s="76"/>
      <c r="I30" s="86" t="s">
        <v>99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80">
        <v>10.5</v>
      </c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1"/>
    </row>
    <row r="31" spans="1:102" s="10" customFormat="1" ht="36.75" customHeight="1">
      <c r="A31" s="76"/>
      <c r="B31" s="76"/>
      <c r="C31" s="76"/>
      <c r="D31" s="76"/>
      <c r="E31" s="76"/>
      <c r="F31" s="76"/>
      <c r="G31" s="76"/>
      <c r="H31" s="76"/>
      <c r="I31" s="86" t="s">
        <v>100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80">
        <f>'[1]НВВ'!$C$22</f>
        <v>2.8594943018276227</v>
      </c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1"/>
    </row>
    <row r="32" spans="1:102" s="10" customFormat="1" ht="21.75" customHeight="1">
      <c r="A32" s="76"/>
      <c r="B32" s="76"/>
      <c r="C32" s="76"/>
      <c r="D32" s="76"/>
      <c r="E32" s="76"/>
      <c r="F32" s="76"/>
      <c r="G32" s="76"/>
      <c r="H32" s="76"/>
      <c r="I32" s="82" t="s">
        <v>101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79">
        <f>BJ34+BJ35+BJ36+BJ37</f>
        <v>0</v>
      </c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80">
        <f>CD34+CD35+CD36+CD37</f>
        <v>12.100000000000001</v>
      </c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1"/>
    </row>
    <row r="33" spans="1:102" s="10" customFormat="1" ht="21.75" customHeight="1">
      <c r="A33" s="76"/>
      <c r="B33" s="76"/>
      <c r="C33" s="76"/>
      <c r="D33" s="76"/>
      <c r="E33" s="76"/>
      <c r="F33" s="76"/>
      <c r="G33" s="76"/>
      <c r="H33" s="76"/>
      <c r="I33" s="82" t="s">
        <v>86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1"/>
    </row>
    <row r="34" spans="1:102" s="10" customFormat="1" ht="21.75" customHeight="1">
      <c r="A34" s="76"/>
      <c r="B34" s="76"/>
      <c r="C34" s="76"/>
      <c r="D34" s="76"/>
      <c r="E34" s="76"/>
      <c r="F34" s="76"/>
      <c r="G34" s="76"/>
      <c r="H34" s="76"/>
      <c r="I34" s="84" t="s">
        <v>102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80">
        <v>0.14</v>
      </c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1"/>
    </row>
    <row r="35" spans="1:102" s="10" customFormat="1" ht="21.75" customHeight="1">
      <c r="A35" s="76"/>
      <c r="B35" s="76"/>
      <c r="C35" s="76"/>
      <c r="D35" s="76"/>
      <c r="E35" s="76"/>
      <c r="F35" s="76"/>
      <c r="G35" s="76"/>
      <c r="H35" s="76"/>
      <c r="I35" s="84" t="s">
        <v>103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1"/>
    </row>
    <row r="36" spans="1:102" s="10" customFormat="1" ht="21.75" customHeight="1">
      <c r="A36" s="76"/>
      <c r="B36" s="76"/>
      <c r="C36" s="76"/>
      <c r="D36" s="76"/>
      <c r="E36" s="76"/>
      <c r="F36" s="76"/>
      <c r="G36" s="76"/>
      <c r="H36" s="76"/>
      <c r="I36" s="84" t="s">
        <v>104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1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88" t="s">
        <v>105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56">
        <v>11.96</v>
      </c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90"/>
    </row>
    <row r="38" spans="1:102" s="10" customFormat="1" ht="101.25" customHeight="1">
      <c r="A38" s="42" t="s">
        <v>63</v>
      </c>
      <c r="B38" s="42"/>
      <c r="C38" s="42"/>
      <c r="D38" s="42"/>
      <c r="E38" s="42"/>
      <c r="F38" s="42"/>
      <c r="G38" s="42"/>
      <c r="H38" s="42"/>
      <c r="I38" s="39" t="s">
        <v>106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91">
        <f>'[1]НВВ'!$K$30</f>
        <v>1750.073</v>
      </c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</row>
    <row r="39" spans="1:102" s="10" customFormat="1" ht="24" customHeight="1">
      <c r="A39" s="42" t="s">
        <v>65</v>
      </c>
      <c r="B39" s="42"/>
      <c r="C39" s="42"/>
      <c r="D39" s="42"/>
      <c r="E39" s="42"/>
      <c r="F39" s="42"/>
      <c r="G39" s="42"/>
      <c r="H39" s="42"/>
      <c r="I39" s="39" t="s">
        <v>107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93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3" t="s">
        <v>108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48">
        <f>BJ15+BJ38+BJ39</f>
        <v>0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95">
        <f>CD15+CD38+CD39</f>
        <v>1875.6800420928844</v>
      </c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T27" sqref="BT27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69" t="s">
        <v>112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45" t="s">
        <v>113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5" t="s">
        <v>114</v>
      </c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51.75" customHeight="1">
      <c r="A13" s="47" t="s">
        <v>60</v>
      </c>
      <c r="B13" s="47"/>
      <c r="C13" s="47"/>
      <c r="D13" s="47"/>
      <c r="E13" s="47"/>
      <c r="F13" s="47"/>
      <c r="G13" s="47"/>
      <c r="H13" s="52" t="s">
        <v>115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98"/>
    </row>
    <row r="14" spans="1:102" s="10" customFormat="1" ht="129" customHeight="1">
      <c r="A14" s="42" t="s">
        <v>63</v>
      </c>
      <c r="B14" s="42"/>
      <c r="C14" s="42"/>
      <c r="D14" s="42"/>
      <c r="E14" s="42"/>
      <c r="F14" s="42"/>
      <c r="G14" s="42"/>
      <c r="H14" s="38" t="s">
        <v>116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97"/>
    </row>
    <row r="15" spans="1:102" s="10" customFormat="1" ht="65.25" customHeight="1">
      <c r="A15" s="42" t="s">
        <v>65</v>
      </c>
      <c r="B15" s="42"/>
      <c r="C15" s="42"/>
      <c r="D15" s="42"/>
      <c r="E15" s="42"/>
      <c r="F15" s="42"/>
      <c r="G15" s="42"/>
      <c r="H15" s="38" t="s">
        <v>117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9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69" t="s">
        <v>112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45" t="s">
        <v>120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5" t="s">
        <v>121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5" t="s">
        <v>122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55.5" customHeight="1">
      <c r="A13" s="76" t="s">
        <v>60</v>
      </c>
      <c r="B13" s="76"/>
      <c r="C13" s="76"/>
      <c r="D13" s="76"/>
      <c r="E13" s="76"/>
      <c r="F13" s="76"/>
      <c r="G13" s="76"/>
      <c r="H13" s="99" t="s">
        <v>123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77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100"/>
    </row>
    <row r="14" spans="1:102" s="10" customFormat="1" ht="23.25" customHeight="1">
      <c r="A14" s="76"/>
      <c r="B14" s="76"/>
      <c r="C14" s="76"/>
      <c r="D14" s="76"/>
      <c r="E14" s="76"/>
      <c r="F14" s="76"/>
      <c r="G14" s="76"/>
      <c r="H14" s="101" t="s">
        <v>124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100"/>
    </row>
    <row r="15" spans="1:102" s="10" customFormat="1" ht="23.25" customHeight="1">
      <c r="A15" s="76"/>
      <c r="B15" s="76"/>
      <c r="C15" s="76"/>
      <c r="D15" s="76"/>
      <c r="E15" s="76"/>
      <c r="F15" s="76"/>
      <c r="G15" s="76"/>
      <c r="H15" s="101" t="s">
        <v>125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100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103" t="s">
        <v>126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98"/>
    </row>
    <row r="17" spans="1:102" s="10" customFormat="1" ht="55.5" customHeight="1">
      <c r="A17" s="76" t="s">
        <v>63</v>
      </c>
      <c r="B17" s="76"/>
      <c r="C17" s="76"/>
      <c r="D17" s="76"/>
      <c r="E17" s="76"/>
      <c r="F17" s="76"/>
      <c r="G17" s="76"/>
      <c r="H17" s="99" t="s">
        <v>127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77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100"/>
    </row>
    <row r="18" spans="1:102" s="10" customFormat="1" ht="23.25" customHeight="1">
      <c r="A18" s="76"/>
      <c r="B18" s="76"/>
      <c r="C18" s="76"/>
      <c r="D18" s="76"/>
      <c r="E18" s="76"/>
      <c r="F18" s="76"/>
      <c r="G18" s="76"/>
      <c r="H18" s="101" t="s">
        <v>124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2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100"/>
    </row>
    <row r="19" spans="1:102" s="10" customFormat="1" ht="23.25" customHeight="1">
      <c r="A19" s="76"/>
      <c r="B19" s="76"/>
      <c r="C19" s="76"/>
      <c r="D19" s="76"/>
      <c r="E19" s="76"/>
      <c r="F19" s="76"/>
      <c r="G19" s="76"/>
      <c r="H19" s="101" t="s">
        <v>125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2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100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103" t="s">
        <v>126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98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E23" sqref="AE23:BN23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58" t="s">
        <v>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129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105" t="s">
        <v>131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6"/>
      <c r="V12" s="109" t="s">
        <v>132</v>
      </c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1"/>
      <c r="AW12" s="109" t="s">
        <v>133</v>
      </c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1"/>
      <c r="BX12" s="109" t="s">
        <v>134</v>
      </c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</row>
    <row r="13" spans="1:102" s="17" customFormat="1" ht="35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V13" s="112" t="s">
        <v>124</v>
      </c>
      <c r="W13" s="112"/>
      <c r="X13" s="112"/>
      <c r="Y13" s="112"/>
      <c r="Z13" s="112"/>
      <c r="AA13" s="112"/>
      <c r="AB13" s="112"/>
      <c r="AC13" s="112"/>
      <c r="AD13" s="112"/>
      <c r="AE13" s="112" t="s">
        <v>125</v>
      </c>
      <c r="AF13" s="112"/>
      <c r="AG13" s="112"/>
      <c r="AH13" s="112"/>
      <c r="AI13" s="112"/>
      <c r="AJ13" s="112"/>
      <c r="AK13" s="112"/>
      <c r="AL13" s="112"/>
      <c r="AM13" s="112"/>
      <c r="AN13" s="112" t="s">
        <v>135</v>
      </c>
      <c r="AO13" s="112"/>
      <c r="AP13" s="112"/>
      <c r="AQ13" s="112"/>
      <c r="AR13" s="112"/>
      <c r="AS13" s="112"/>
      <c r="AT13" s="112"/>
      <c r="AU13" s="112"/>
      <c r="AV13" s="112"/>
      <c r="AW13" s="112" t="s">
        <v>124</v>
      </c>
      <c r="AX13" s="112"/>
      <c r="AY13" s="112"/>
      <c r="AZ13" s="112"/>
      <c r="BA13" s="112"/>
      <c r="BB13" s="112"/>
      <c r="BC13" s="112"/>
      <c r="BD13" s="112"/>
      <c r="BE13" s="112"/>
      <c r="BF13" s="112" t="s">
        <v>125</v>
      </c>
      <c r="BG13" s="112"/>
      <c r="BH13" s="112"/>
      <c r="BI13" s="112"/>
      <c r="BJ13" s="112"/>
      <c r="BK13" s="112"/>
      <c r="BL13" s="112"/>
      <c r="BM13" s="112"/>
      <c r="BN13" s="112"/>
      <c r="BO13" s="112" t="s">
        <v>135</v>
      </c>
      <c r="BP13" s="112"/>
      <c r="BQ13" s="112"/>
      <c r="BR13" s="112"/>
      <c r="BS13" s="112"/>
      <c r="BT13" s="112"/>
      <c r="BU13" s="112"/>
      <c r="BV13" s="112"/>
      <c r="BW13" s="112"/>
      <c r="BX13" s="112" t="s">
        <v>124</v>
      </c>
      <c r="BY13" s="112"/>
      <c r="BZ13" s="112"/>
      <c r="CA13" s="112"/>
      <c r="CB13" s="112"/>
      <c r="CC13" s="112"/>
      <c r="CD13" s="112"/>
      <c r="CE13" s="112"/>
      <c r="CF13" s="112"/>
      <c r="CG13" s="112" t="s">
        <v>125</v>
      </c>
      <c r="CH13" s="112"/>
      <c r="CI13" s="112"/>
      <c r="CJ13" s="112"/>
      <c r="CK13" s="112"/>
      <c r="CL13" s="112"/>
      <c r="CM13" s="112"/>
      <c r="CN13" s="112"/>
      <c r="CO13" s="112"/>
      <c r="CP13" s="112" t="s">
        <v>135</v>
      </c>
      <c r="CQ13" s="112"/>
      <c r="CR13" s="112"/>
      <c r="CS13" s="112"/>
      <c r="CT13" s="112"/>
      <c r="CU13" s="112"/>
      <c r="CV13" s="112"/>
      <c r="CW13" s="112"/>
      <c r="CX13" s="109"/>
    </row>
    <row r="14" spans="1:102" s="18" customFormat="1" ht="12.75">
      <c r="A14" s="113" t="s">
        <v>60</v>
      </c>
      <c r="B14" s="114"/>
      <c r="C14" s="114"/>
      <c r="D14" s="114"/>
      <c r="E14" s="114"/>
      <c r="F14" s="115"/>
      <c r="G14" s="116" t="s">
        <v>136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5"/>
    </row>
    <row r="15" spans="1:102" s="18" customFormat="1" ht="12.75">
      <c r="A15" s="118"/>
      <c r="B15" s="119"/>
      <c r="C15" s="119"/>
      <c r="D15" s="119"/>
      <c r="E15" s="119"/>
      <c r="F15" s="120"/>
      <c r="G15" s="121" t="s">
        <v>137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</row>
    <row r="16" spans="1:102" s="18" customFormat="1" ht="12.75">
      <c r="A16" s="123"/>
      <c r="B16" s="124"/>
      <c r="C16" s="124"/>
      <c r="D16" s="124"/>
      <c r="E16" s="124"/>
      <c r="F16" s="125"/>
      <c r="G16" s="126" t="s">
        <v>138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5"/>
    </row>
    <row r="17" spans="1:102" s="18" customFormat="1" ht="27.75" customHeight="1">
      <c r="A17" s="113" t="s">
        <v>63</v>
      </c>
      <c r="B17" s="114"/>
      <c r="C17" s="114"/>
      <c r="D17" s="114"/>
      <c r="E17" s="114"/>
      <c r="F17" s="115"/>
      <c r="G17" s="116" t="s">
        <v>139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5"/>
    </row>
    <row r="18" spans="1:102" s="18" customFormat="1" ht="12.75">
      <c r="A18" s="118"/>
      <c r="B18" s="119"/>
      <c r="C18" s="119"/>
      <c r="D18" s="119"/>
      <c r="E18" s="119"/>
      <c r="F18" s="120"/>
      <c r="G18" s="121" t="s">
        <v>137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</row>
    <row r="19" spans="1:102" s="18" customFormat="1" ht="12.75">
      <c r="A19" s="123"/>
      <c r="B19" s="124"/>
      <c r="C19" s="124"/>
      <c r="D19" s="124"/>
      <c r="E19" s="124"/>
      <c r="F19" s="125"/>
      <c r="G19" s="126" t="s">
        <v>140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5"/>
    </row>
    <row r="20" spans="1:102" s="18" customFormat="1" ht="29.25" customHeight="1">
      <c r="A20" s="113" t="s">
        <v>65</v>
      </c>
      <c r="B20" s="114"/>
      <c r="C20" s="114"/>
      <c r="D20" s="114"/>
      <c r="E20" s="114"/>
      <c r="F20" s="115"/>
      <c r="G20" s="116" t="s">
        <v>141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5"/>
    </row>
    <row r="21" spans="1:102" s="18" customFormat="1" ht="12.75">
      <c r="A21" s="118"/>
      <c r="B21" s="119"/>
      <c r="C21" s="119"/>
      <c r="D21" s="119"/>
      <c r="E21" s="119"/>
      <c r="F21" s="120"/>
      <c r="G21" s="121" t="s">
        <v>137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</row>
    <row r="22" spans="1:102" s="18" customFormat="1" ht="12.75">
      <c r="A22" s="123"/>
      <c r="B22" s="124"/>
      <c r="C22" s="124"/>
      <c r="D22" s="124"/>
      <c r="E22" s="124"/>
      <c r="F22" s="125"/>
      <c r="G22" s="126" t="s">
        <v>142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5"/>
    </row>
    <row r="23" spans="1:102" s="18" customFormat="1" ht="29.25" customHeight="1">
      <c r="A23" s="113" t="s">
        <v>71</v>
      </c>
      <c r="B23" s="114"/>
      <c r="C23" s="114"/>
      <c r="D23" s="114"/>
      <c r="E23" s="114"/>
      <c r="F23" s="115"/>
      <c r="G23" s="116" t="s">
        <v>143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5"/>
    </row>
    <row r="24" spans="1:102" s="18" customFormat="1" ht="12.75">
      <c r="A24" s="118"/>
      <c r="B24" s="119"/>
      <c r="C24" s="119"/>
      <c r="D24" s="119"/>
      <c r="E24" s="119"/>
      <c r="F24" s="120"/>
      <c r="G24" s="121" t="s">
        <v>137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s="18" customFormat="1" ht="12.75">
      <c r="A25" s="123"/>
      <c r="B25" s="124"/>
      <c r="C25" s="124"/>
      <c r="D25" s="124"/>
      <c r="E25" s="124"/>
      <c r="F25" s="125"/>
      <c r="G25" s="126" t="s">
        <v>142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5"/>
    </row>
    <row r="26" spans="1:102" s="18" customFormat="1" ht="12.75">
      <c r="A26" s="113" t="s">
        <v>73</v>
      </c>
      <c r="B26" s="114"/>
      <c r="C26" s="114"/>
      <c r="D26" s="114"/>
      <c r="E26" s="114"/>
      <c r="F26" s="115"/>
      <c r="G26" s="116" t="s">
        <v>144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5"/>
    </row>
    <row r="27" spans="1:102" s="18" customFormat="1" ht="12.75">
      <c r="A27" s="118"/>
      <c r="B27" s="119"/>
      <c r="C27" s="119"/>
      <c r="D27" s="119"/>
      <c r="E27" s="119"/>
      <c r="F27" s="120"/>
      <c r="G27" s="121" t="s">
        <v>137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0"/>
    </row>
    <row r="28" spans="1:102" s="18" customFormat="1" ht="12.75">
      <c r="A28" s="123"/>
      <c r="B28" s="124"/>
      <c r="C28" s="124"/>
      <c r="D28" s="124"/>
      <c r="E28" s="124"/>
      <c r="F28" s="125"/>
      <c r="G28" s="126" t="s">
        <v>142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5"/>
    </row>
    <row r="29" spans="1:102" s="18" customFormat="1" ht="27.75" customHeight="1">
      <c r="A29" s="128" t="s">
        <v>75</v>
      </c>
      <c r="B29" s="129"/>
      <c r="C29" s="129"/>
      <c r="D29" s="129"/>
      <c r="E29" s="129"/>
      <c r="F29" s="130"/>
      <c r="G29" s="131" t="s">
        <v>145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30"/>
    </row>
    <row r="30" ht="4.5" customHeight="1"/>
    <row r="31" spans="1:102" ht="30" customHeight="1">
      <c r="A31" s="49" t="s">
        <v>146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ht="106.5" customHeight="1">
      <c r="A32" s="133" t="s">
        <v>147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T25" sqref="AT25:BD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4" t="s">
        <v>129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</row>
    <row r="10" spans="1:102" s="6" customFormat="1" ht="36.75" customHeight="1">
      <c r="A10" s="135" t="s">
        <v>149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</row>
    <row r="11" ht="12" customHeight="1" hidden="1"/>
    <row r="12" spans="1:102" s="9" customFormat="1" ht="33.75" customHeight="1">
      <c r="A12" s="136" t="s">
        <v>150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60"/>
      <c r="AI12" s="45" t="s">
        <v>151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69"/>
      <c r="BQ12" s="45" t="s">
        <v>133</v>
      </c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9" customFormat="1" ht="33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61"/>
      <c r="AI13" s="57" t="s">
        <v>124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125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 t="s">
        <v>135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 t="s">
        <v>124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 t="s">
        <v>125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 t="s">
        <v>135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45"/>
    </row>
    <row r="14" spans="1:102" s="10" customFormat="1" ht="15.75">
      <c r="A14" s="70" t="s">
        <v>60</v>
      </c>
      <c r="B14" s="70"/>
      <c r="C14" s="70"/>
      <c r="D14" s="70"/>
      <c r="E14" s="70"/>
      <c r="F14" s="70"/>
      <c r="G14" s="71" t="s">
        <v>136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138"/>
    </row>
    <row r="15" spans="1:102" s="10" customFormat="1" ht="16.5" customHeight="1">
      <c r="A15" s="76"/>
      <c r="B15" s="76"/>
      <c r="C15" s="76"/>
      <c r="D15" s="76"/>
      <c r="E15" s="76"/>
      <c r="F15" s="76"/>
      <c r="G15" s="82" t="s">
        <v>137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100"/>
    </row>
    <row r="16" spans="1:102" s="10" customFormat="1" ht="16.5" customHeight="1">
      <c r="A16" s="47"/>
      <c r="B16" s="47"/>
      <c r="C16" s="47"/>
      <c r="D16" s="47"/>
      <c r="E16" s="47"/>
      <c r="F16" s="47"/>
      <c r="G16" s="139" t="s">
        <v>138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98"/>
    </row>
    <row r="17" spans="1:102" s="10" customFormat="1" ht="33.75" customHeight="1">
      <c r="A17" s="70" t="s">
        <v>63</v>
      </c>
      <c r="B17" s="70"/>
      <c r="C17" s="70"/>
      <c r="D17" s="70"/>
      <c r="E17" s="70"/>
      <c r="F17" s="70"/>
      <c r="G17" s="71" t="s">
        <v>152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138"/>
    </row>
    <row r="18" spans="1:102" s="10" customFormat="1" ht="16.5" customHeight="1">
      <c r="A18" s="76"/>
      <c r="B18" s="76"/>
      <c r="C18" s="76"/>
      <c r="D18" s="76"/>
      <c r="E18" s="76"/>
      <c r="F18" s="76"/>
      <c r="G18" s="82" t="s">
        <v>137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100"/>
    </row>
    <row r="19" spans="1:102" s="10" customFormat="1" ht="16.5" customHeight="1">
      <c r="A19" s="47"/>
      <c r="B19" s="47"/>
      <c r="C19" s="47"/>
      <c r="D19" s="47"/>
      <c r="E19" s="47"/>
      <c r="F19" s="47"/>
      <c r="G19" s="139" t="s">
        <v>140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98"/>
    </row>
    <row r="20" spans="1:102" s="10" customFormat="1" ht="33.75" customHeight="1">
      <c r="A20" s="70" t="s">
        <v>65</v>
      </c>
      <c r="B20" s="70"/>
      <c r="C20" s="70"/>
      <c r="D20" s="70"/>
      <c r="E20" s="70"/>
      <c r="F20" s="70"/>
      <c r="G20" s="71" t="s">
        <v>141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138"/>
    </row>
    <row r="21" spans="1:102" s="10" customFormat="1" ht="15.75">
      <c r="A21" s="76"/>
      <c r="B21" s="76"/>
      <c r="C21" s="76"/>
      <c r="D21" s="76"/>
      <c r="E21" s="76"/>
      <c r="F21" s="76"/>
      <c r="G21" s="82" t="s">
        <v>137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100"/>
    </row>
    <row r="22" spans="1:102" s="10" customFormat="1" ht="33.75" customHeight="1">
      <c r="A22" s="47"/>
      <c r="B22" s="47"/>
      <c r="C22" s="47"/>
      <c r="D22" s="47"/>
      <c r="E22" s="47"/>
      <c r="F22" s="47"/>
      <c r="G22" s="139" t="s">
        <v>153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98"/>
    </row>
    <row r="23" spans="1:102" s="10" customFormat="1" ht="33.75" customHeight="1">
      <c r="A23" s="70" t="s">
        <v>71</v>
      </c>
      <c r="B23" s="70"/>
      <c r="C23" s="70"/>
      <c r="D23" s="70"/>
      <c r="E23" s="70"/>
      <c r="F23" s="70"/>
      <c r="G23" s="71" t="s">
        <v>143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9">
        <v>1</v>
      </c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>
        <v>3200</v>
      </c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138"/>
    </row>
    <row r="24" spans="1:102" s="10" customFormat="1" ht="15.75">
      <c r="A24" s="76"/>
      <c r="B24" s="76"/>
      <c r="C24" s="76"/>
      <c r="D24" s="76"/>
      <c r="E24" s="76"/>
      <c r="F24" s="76"/>
      <c r="G24" s="82" t="s">
        <v>137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100"/>
    </row>
    <row r="25" spans="1:102" s="10" customFormat="1" ht="33.75" customHeight="1">
      <c r="A25" s="47"/>
      <c r="B25" s="47"/>
      <c r="C25" s="47"/>
      <c r="D25" s="47"/>
      <c r="E25" s="47"/>
      <c r="F25" s="47"/>
      <c r="G25" s="139" t="s">
        <v>153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98"/>
    </row>
    <row r="26" spans="1:102" s="10" customFormat="1" ht="16.5" customHeight="1">
      <c r="A26" s="70" t="s">
        <v>73</v>
      </c>
      <c r="B26" s="70"/>
      <c r="C26" s="70"/>
      <c r="D26" s="70"/>
      <c r="E26" s="70"/>
      <c r="F26" s="70"/>
      <c r="G26" s="71" t="s">
        <v>144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138"/>
    </row>
    <row r="27" spans="1:102" s="10" customFormat="1" ht="15.75">
      <c r="A27" s="76"/>
      <c r="B27" s="76"/>
      <c r="C27" s="76"/>
      <c r="D27" s="76"/>
      <c r="E27" s="76"/>
      <c r="F27" s="76"/>
      <c r="G27" s="82" t="s">
        <v>137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100"/>
    </row>
    <row r="28" spans="1:102" s="10" customFormat="1" ht="33.75" customHeight="1">
      <c r="A28" s="47"/>
      <c r="B28" s="47"/>
      <c r="C28" s="47"/>
      <c r="D28" s="47"/>
      <c r="E28" s="47"/>
      <c r="F28" s="47"/>
      <c r="G28" s="139" t="s">
        <v>153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98"/>
    </row>
    <row r="29" spans="1:102" s="10" customFormat="1" ht="18" customHeight="1">
      <c r="A29" s="42" t="s">
        <v>75</v>
      </c>
      <c r="B29" s="42"/>
      <c r="C29" s="42"/>
      <c r="D29" s="42"/>
      <c r="E29" s="42"/>
      <c r="F29" s="42"/>
      <c r="G29" s="39" t="s">
        <v>154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97"/>
    </row>
    <row r="30" ht="14.25" customHeight="1" hidden="1"/>
    <row r="31" spans="1:102" s="1" customFormat="1" ht="28.5" customHeight="1">
      <c r="A31" s="49" t="s">
        <v>146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1" customFormat="1" ht="105.75" customHeight="1">
      <c r="A32" s="133" t="s">
        <v>147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2015-12-18T07:56:29Z</cp:lastPrinted>
  <dcterms:created xsi:type="dcterms:W3CDTF">2011-01-11T10:25:48Z</dcterms:created>
  <dcterms:modified xsi:type="dcterms:W3CDTF">2017-10-19T07:28:35Z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