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2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3'!$A$1:$CX$28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<sst xmlns="http://schemas.openxmlformats.org/spreadsheetml/2006/main" count="263" uniqueCount="161">
  <si>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</si>
  <si>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</si>
  <si>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</si>
  <si>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</si>
  <si>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</si>
  <si>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</si>
  <si>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</si>
  <si>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</si>
  <si>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</si>
  <si>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</si>
  <si>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</si>
  <si>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</si>
  <si>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</si>
  <si>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</si>
  <si>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</si>
  <si>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</si>
  <si>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</si>
  <si>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</si>
  <si>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</si>
  <si>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</si>
  <si>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</si>
  <si>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</si>
  <si>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</si>
  <si>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</si>
  <si>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</si>
  <si>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</si>
  <si>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</si>
  <si>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</si>
  <si>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</si>
  <si>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</si>
  <si>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</si>
  <si>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</si>
  <si>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</si>
  <si>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</si>
  <si>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</si>
  <si>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</si>
  <si>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</si>
  <si>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</si>
  <si>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</si>
  <si>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</si>
  <si>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</si>
  <si>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</si>
  <si>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</si>
  <si>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</si>
  <si>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</si>
  <si>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</si>
  <si>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</si>
  <si>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</si>
  <si>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</si>
  <si>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</si>
  <si>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</si>
  <si>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</si>
  <si>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</si>
  <si>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</si>
  <si>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</si>
  <si>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</si>
  <si>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</si>
  <si>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</si>
  <si>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</si>
  <si>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</si>
  <si>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</si>
  <si>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</si>
  <si>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</si>
  <si>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</si>
  <si>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</si>
  <si>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</si>
  <si>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</si>
  <si>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</si>
  <si>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</si>
  <si>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</si>
  <si>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</si>
  <si>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</si>
  <si>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</si>
  <si>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</si>
  <si>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</si>
  <si>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</si>
  <si>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</si>
  <si>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</si>
  <si>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</si>
  <si>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</si>
  <si>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</si>
  <si>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</si>
  <si>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</si>
  <si>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</si>
  <si>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</si>
  <si>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</si>
  <si>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</si>
  <si>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</si>
  <si>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</si>
  <si>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</si>
  <si>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</si>
  <si>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</si>
  <si>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</si>
  <si>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</si>
  <si>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</si>
  <si>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</si>
  <si>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</si>
  <si>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</si>
  <si>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</si>
  <si>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</si>
  <si>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</si>
  <si>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</si>
  <si>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</si>
  <si>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</si>
  <si>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</si>
  <si>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</si>
  <si>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</si>
  <si>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</si>
  <si>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</si>
  <si>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</si>
  <si>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</si>
  <si>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</si>
  <si>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</si>
  <si>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</si>
  <si>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</si>
  <si>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</si>
  <si>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</si>
  <si>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</si>
  <si>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</si>
  <si>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</si>
  <si>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</si>
  <si>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</si>
  <si>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</si>
  <si>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</si>
  <si>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</si>
  <si>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</si>
  <si>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</si>
  <si>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</si>
  <si>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</si>
  <si>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</si>
  <si>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</si>
  <si>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</si>
  <si>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</si>
  <si>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</si>
  <si>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</si>
  <si>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</si>
  <si>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</si>
  <si>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</si>
  <si>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</si>
  <si>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</si>
  <si>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</si>
  <si>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</si>
  <si>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</si>
  <si>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</si>
  <si>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</si>
  <si>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</si>
  <si>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</si>
  <si>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</si>
  <si>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</si>
  <si>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</si>
  <si>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</si>
  <si>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</si>
  <si>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</si>
  <si>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</si>
  <si>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</si>
  <si>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</si>
  <si>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Саратовской области</t>
    </r>
  </si>
  <si>
    <r>
      <t>С</t>
    </r>
    <r>
      <rPr>
        <vertAlign val="subscript"/>
        <sz val="12"/>
        <rFont val="Times New Roman"/>
        <family val="1"/>
      </rPr>
      <t>2,1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</si>
  <si>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2,2 </t>
    </r>
    <r>
      <rPr>
        <sz val="12"/>
        <rFont val="Times New Roman"/>
        <family val="1"/>
      </rPr>
      <t>*</t>
    </r>
  </si>
  <si>
    <t>ПРОГНОЗНЫЕ СВЕДЕНИЯ
о расходах за технологическое присоединение
ООО «Газпром энерго» на 2018 год</t>
  </si>
  <si>
    <t>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</si>
</sst>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3" fillId="0" borderId="18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171" fontId="9" fillId="0" borderId="28" xfId="60" applyFont="1" applyBorder="1" applyAlignment="1">
      <alignment horizontal="center" vertical="top"/>
    </xf>
    <xf numFmtId="171" fontId="9" fillId="0" borderId="29" xfId="6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2" fontId="9" fillId="0" borderId="28" xfId="0" applyNumberFormat="1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171" fontId="9" fillId="0" borderId="30" xfId="6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2" fontId="9" fillId="0" borderId="30" xfId="0" applyNumberFormat="1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171" fontId="9" fillId="0" borderId="38" xfId="6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2" xfId="0" applyFont="1" applyFill="1" applyBorder="1" applyAlignment="1">
      <alignment horizontal="left" vertical="top" wrapText="1" indent="1"/>
    </xf>
    <xf numFmtId="0" fontId="9" fillId="0" borderId="18" xfId="0" applyFont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 wrapText="1"/>
    </xf>
    <xf numFmtId="2" fontId="9" fillId="33" borderId="30" xfId="0" applyNumberFormat="1" applyFont="1" applyFill="1" applyBorder="1" applyAlignment="1">
      <alignment horizontal="center" vertical="top"/>
    </xf>
    <xf numFmtId="2" fontId="9" fillId="0" borderId="35" xfId="0" applyNumberFormat="1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33" borderId="38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left" vertical="top" wrapText="1" indent="1"/>
    </xf>
    <xf numFmtId="2" fontId="9" fillId="33" borderId="38" xfId="0" applyNumberFormat="1" applyFont="1" applyFill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 indent="2"/>
    </xf>
    <xf numFmtId="2" fontId="9" fillId="33" borderId="29" xfId="0" applyNumberFormat="1" applyFont="1" applyFill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176" fontId="9" fillId="0" borderId="18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top" wrapText="1"/>
    </xf>
    <xf numFmtId="171" fontId="9" fillId="0" borderId="18" xfId="60" applyFont="1" applyBorder="1" applyAlignment="1">
      <alignment horizontal="center" vertical="top"/>
    </xf>
    <xf numFmtId="171" fontId="9" fillId="0" borderId="19" xfId="6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2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175" fontId="1" fillId="0" borderId="38" xfId="0" applyNumberFormat="1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29" xfId="0" applyFont="1" applyFill="1" applyBorder="1" applyAlignment="1">
      <alignment horizontal="left" vertical="top" wrapText="1" inden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8;&#1072;&#1090;&#1086;&#1074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4">
          <cell r="E4">
            <v>1051.7311720553237</v>
          </cell>
        </row>
        <row r="8">
          <cell r="C8">
            <v>644750</v>
          </cell>
        </row>
        <row r="9">
          <cell r="C9">
            <v>712116</v>
          </cell>
        </row>
        <row r="17">
          <cell r="C17">
            <v>3191.1</v>
          </cell>
        </row>
      </sheetData>
      <sheetData sheetId="6">
        <row r="9">
          <cell r="C9">
            <v>50033.343199180235</v>
          </cell>
        </row>
        <row r="16">
          <cell r="C16">
            <v>48113.971668746315</v>
          </cell>
        </row>
        <row r="20">
          <cell r="C20">
            <v>11481.321950044703</v>
          </cell>
        </row>
        <row r="24">
          <cell r="C24">
            <v>16579.103828667583</v>
          </cell>
        </row>
      </sheetData>
      <sheetData sheetId="7">
        <row r="12">
          <cell r="C12">
            <v>63.38002131216002</v>
          </cell>
        </row>
        <row r="22">
          <cell r="C22">
            <v>2.8594943018276227</v>
          </cell>
        </row>
        <row r="24">
          <cell r="C24">
            <v>0.14427923719456806</v>
          </cell>
        </row>
        <row r="28">
          <cell r="C28">
            <v>12.55641931656</v>
          </cell>
        </row>
        <row r="30">
          <cell r="K30">
            <v>1739.798</v>
          </cell>
        </row>
        <row r="33">
          <cell r="E33">
            <v>50.03334319918024</v>
          </cell>
          <cell r="P33">
            <v>48.113971668746316</v>
          </cell>
          <cell r="Q33">
            <v>11.481321950044704</v>
          </cell>
          <cell r="R33">
            <v>16.579103828667584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19" t="s">
        <v>52</v>
      </c>
      <c r="B1" s="20"/>
      <c r="C1" s="20"/>
      <c r="D1" s="20"/>
      <c r="E1" s="20"/>
      <c r="F1" s="21"/>
    </row>
    <row r="2" spans="1:6" ht="48" customHeight="1" thickBot="1">
      <c r="A2" s="22" t="s">
        <v>159</v>
      </c>
      <c r="B2" s="23"/>
      <c r="C2" s="23"/>
      <c r="D2" s="23"/>
      <c r="E2" s="23"/>
      <c r="F2" s="24"/>
    </row>
    <row r="3" spans="1:6" ht="18.75">
      <c r="A3" s="12" t="s">
        <v>36</v>
      </c>
      <c r="B3" s="32" t="s">
        <v>35</v>
      </c>
      <c r="C3" s="33"/>
      <c r="D3" s="33"/>
      <c r="E3" s="33"/>
      <c r="F3" s="34"/>
    </row>
    <row r="4" spans="1:6" ht="18.75">
      <c r="A4" s="13" t="s">
        <v>37</v>
      </c>
      <c r="B4" s="35" t="s">
        <v>34</v>
      </c>
      <c r="C4" s="36"/>
      <c r="D4" s="36"/>
      <c r="E4" s="36"/>
      <c r="F4" s="37"/>
    </row>
    <row r="5" spans="1:6" ht="18.75">
      <c r="A5" s="13" t="s">
        <v>38</v>
      </c>
      <c r="B5" s="25" t="s">
        <v>40</v>
      </c>
      <c r="C5" s="26"/>
      <c r="D5" s="26"/>
      <c r="E5" s="26"/>
      <c r="F5" s="27"/>
    </row>
    <row r="6" spans="1:6" ht="18.75">
      <c r="A6" s="13" t="s">
        <v>51</v>
      </c>
      <c r="B6" s="25" t="s">
        <v>39</v>
      </c>
      <c r="C6" s="26"/>
      <c r="D6" s="26"/>
      <c r="E6" s="26"/>
      <c r="F6" s="27"/>
    </row>
    <row r="7" spans="1:6" ht="18.75">
      <c r="A7" s="13" t="s">
        <v>41</v>
      </c>
      <c r="B7" s="25">
        <v>7736186950</v>
      </c>
      <c r="C7" s="26"/>
      <c r="D7" s="26"/>
      <c r="E7" s="26"/>
      <c r="F7" s="27"/>
    </row>
    <row r="8" spans="1:6" ht="18.75">
      <c r="A8" s="13" t="s">
        <v>42</v>
      </c>
      <c r="B8" s="25">
        <v>773601001</v>
      </c>
      <c r="C8" s="26"/>
      <c r="D8" s="26"/>
      <c r="E8" s="26"/>
      <c r="F8" s="27"/>
    </row>
    <row r="9" spans="1:6" ht="18.75">
      <c r="A9" s="13" t="s">
        <v>43</v>
      </c>
      <c r="B9" s="25" t="s">
        <v>44</v>
      </c>
      <c r="C9" s="26"/>
      <c r="D9" s="26"/>
      <c r="E9" s="26"/>
      <c r="F9" s="27"/>
    </row>
    <row r="10" spans="1:6" ht="18.75">
      <c r="A10" s="13" t="s">
        <v>45</v>
      </c>
      <c r="B10" s="28" t="s">
        <v>46</v>
      </c>
      <c r="C10" s="26"/>
      <c r="D10" s="26"/>
      <c r="E10" s="26"/>
      <c r="F10" s="27"/>
    </row>
    <row r="11" spans="1:6" ht="18.75">
      <c r="A11" s="13" t="s">
        <v>47</v>
      </c>
      <c r="B11" s="25" t="s">
        <v>48</v>
      </c>
      <c r="C11" s="26"/>
      <c r="D11" s="26"/>
      <c r="E11" s="26"/>
      <c r="F11" s="27"/>
    </row>
    <row r="12" spans="1:6" ht="19.5" thickBot="1">
      <c r="A12" s="14" t="s">
        <v>49</v>
      </c>
      <c r="B12" s="29" t="s">
        <v>50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7:F7"/>
    <mergeCell ref="B8:F8"/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7"/>
  <sheetViews>
    <sheetView view="pageBreakPreview" zoomScale="90" zoomScaleNormal="70" zoomScaleSheetLayoutView="90" zoomScalePageLayoutView="0" workbookViewId="0" topLeftCell="A1">
      <pane ySplit="16" topLeftCell="A17" activePane="bottomLeft" state="frozen"/>
      <selection pane="topLeft" activeCell="A9" sqref="A9:CX9"/>
      <selection pane="bottomLeft" activeCell="AS13" sqref="AS13:BD13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9" t="s">
        <v>1</v>
      </c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6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57" customHeight="1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pans="36:88" s="6" customFormat="1" ht="19.5">
      <c r="AJ11" s="7" t="s">
        <v>5</v>
      </c>
      <c r="AK11" s="60" t="s">
        <v>156</v>
      </c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</row>
    <row r="12" spans="37:88" ht="14.25" customHeight="1">
      <c r="AK12" s="63" t="s">
        <v>6</v>
      </c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</row>
    <row r="13" spans="40:57" s="6" customFormat="1" ht="18.75">
      <c r="AN13" s="6" t="s">
        <v>7</v>
      </c>
      <c r="AS13" s="64" t="s">
        <v>160</v>
      </c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" t="s">
        <v>8</v>
      </c>
    </row>
    <row r="14" ht="15" hidden="1"/>
    <row r="15" spans="1:102" s="9" customFormat="1" ht="33" customHeight="1">
      <c r="A15" s="61" t="s">
        <v>20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 t="s">
        <v>9</v>
      </c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6" t="s">
        <v>10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</row>
    <row r="16" spans="1:102" s="9" customFormat="1" ht="50.25" customHeight="1">
      <c r="A16" s="62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58" t="s">
        <v>11</v>
      </c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 t="s">
        <v>14</v>
      </c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46"/>
    </row>
    <row r="17" spans="1:102" s="10" customFormat="1" ht="168.75" customHeight="1">
      <c r="A17" s="38" t="s">
        <v>23</v>
      </c>
      <c r="B17" s="38"/>
      <c r="C17" s="38"/>
      <c r="D17" s="38"/>
      <c r="E17" s="38"/>
      <c r="F17" s="38"/>
      <c r="G17" s="38"/>
      <c r="H17" s="38"/>
      <c r="I17" s="39" t="s">
        <v>13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49" t="s">
        <v>12</v>
      </c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8">
        <f>'[1]станд.тариф.став.'!$E$4</f>
        <v>1051.7311720553237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8">
        <f>BU17</f>
        <v>1051.7311720553237</v>
      </c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</row>
    <row r="18" spans="1:102" s="10" customFormat="1" ht="51" customHeight="1">
      <c r="A18" s="38" t="s">
        <v>24</v>
      </c>
      <c r="B18" s="38"/>
      <c r="C18" s="38"/>
      <c r="D18" s="38"/>
      <c r="E18" s="38"/>
      <c r="F18" s="38"/>
      <c r="G18" s="38"/>
      <c r="H18" s="38"/>
      <c r="I18" s="39" t="s">
        <v>15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  <c r="BB18" s="41" t="s">
        <v>12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8">
        <f>'[1]НВВ'!$E$33/120*1000</f>
        <v>416.94452665983533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8">
        <f>BU18</f>
        <v>416.94452665983533</v>
      </c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</row>
    <row r="19" spans="1:102" s="10" customFormat="1" ht="48.75" customHeight="1">
      <c r="A19" s="50" t="s">
        <v>25</v>
      </c>
      <c r="B19" s="50"/>
      <c r="C19" s="50"/>
      <c r="D19" s="50"/>
      <c r="E19" s="50"/>
      <c r="F19" s="50"/>
      <c r="G19" s="50"/>
      <c r="H19" s="50"/>
      <c r="I19" s="54" t="s">
        <v>16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5"/>
      <c r="BB19" s="49" t="s">
        <v>17</v>
      </c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8">
        <f>'[1]НВВ'!$P$33/120*1000</f>
        <v>400.9497639062193</v>
      </c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>
        <f aca="true" t="shared" si="0" ref="CJ19:CJ25">BU19</f>
        <v>400.9497639062193</v>
      </c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</row>
    <row r="20" spans="1:102" s="10" customFormat="1" ht="82.5" customHeight="1">
      <c r="A20" s="38" t="s">
        <v>26</v>
      </c>
      <c r="B20" s="38"/>
      <c r="C20" s="38"/>
      <c r="D20" s="38"/>
      <c r="E20" s="38"/>
      <c r="F20" s="38"/>
      <c r="G20" s="38"/>
      <c r="H20" s="38"/>
      <c r="I20" s="39" t="s">
        <v>30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41" t="s">
        <v>17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53">
        <f>'[1]НВВ'!$Q$33/120*1000</f>
        <v>95.67768291703919</v>
      </c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48">
        <f t="shared" si="0"/>
        <v>95.67768291703919</v>
      </c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</row>
    <row r="21" spans="1:102" s="10" customFormat="1" ht="85.5" customHeight="1">
      <c r="A21" s="38" t="s">
        <v>27</v>
      </c>
      <c r="B21" s="38"/>
      <c r="C21" s="38"/>
      <c r="D21" s="38"/>
      <c r="E21" s="38"/>
      <c r="F21" s="38"/>
      <c r="G21" s="38"/>
      <c r="H21" s="38"/>
      <c r="I21" s="39" t="s">
        <v>18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0"/>
      <c r="BB21" s="41" t="s">
        <v>12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53">
        <f>'[1]НВВ'!$R$33/120*1000</f>
        <v>138.15919857222985</v>
      </c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48">
        <f t="shared" si="0"/>
        <v>138.15919857222985</v>
      </c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</row>
    <row r="22" spans="1:102" s="10" customFormat="1" ht="135" customHeight="1">
      <c r="A22" s="38" t="s">
        <v>157</v>
      </c>
      <c r="B22" s="38"/>
      <c r="C22" s="38"/>
      <c r="D22" s="38"/>
      <c r="E22" s="38"/>
      <c r="F22" s="38"/>
      <c r="G22" s="38"/>
      <c r="H22" s="38"/>
      <c r="I22" s="39" t="s">
        <v>32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41" t="s">
        <v>17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2">
        <f>'[1]станд.тариф.став.'!$C$8</f>
        <v>644750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3">
        <f t="shared" si="0"/>
        <v>644750</v>
      </c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</row>
    <row r="23" spans="1:102" s="10" customFormat="1" ht="135" customHeight="1">
      <c r="A23" s="38" t="s">
        <v>158</v>
      </c>
      <c r="B23" s="38"/>
      <c r="C23" s="38"/>
      <c r="D23" s="38"/>
      <c r="E23" s="38"/>
      <c r="F23" s="38"/>
      <c r="G23" s="38"/>
      <c r="H23" s="38"/>
      <c r="I23" s="39" t="s">
        <v>32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41" t="s">
        <v>17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2">
        <f>+'[1]станд.тариф.став.'!$C$9</f>
        <v>712116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3">
        <f>BU23</f>
        <v>712116</v>
      </c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</row>
    <row r="24" spans="1:102" s="10" customFormat="1" ht="132.75" customHeight="1">
      <c r="A24" s="50" t="s">
        <v>28</v>
      </c>
      <c r="B24" s="50"/>
      <c r="C24" s="50"/>
      <c r="D24" s="50"/>
      <c r="E24" s="50"/>
      <c r="F24" s="50"/>
      <c r="G24" s="50"/>
      <c r="H24" s="50"/>
      <c r="I24" s="54" t="s">
        <v>31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49" t="s">
        <v>17</v>
      </c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8">
        <f t="shared" si="0"/>
        <v>0</v>
      </c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</row>
    <row r="25" spans="1:102" s="10" customFormat="1" ht="119.25" customHeight="1">
      <c r="A25" s="38" t="s">
        <v>29</v>
      </c>
      <c r="B25" s="38"/>
      <c r="C25" s="38"/>
      <c r="D25" s="38"/>
      <c r="E25" s="38"/>
      <c r="F25" s="38"/>
      <c r="G25" s="38"/>
      <c r="H25" s="38"/>
      <c r="I25" s="39" t="s">
        <v>33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0"/>
      <c r="BB25" s="41" t="s">
        <v>12</v>
      </c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2">
        <f>'[1]станд.тариф.став.'!$C$17</f>
        <v>3191.1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8">
        <f t="shared" si="0"/>
        <v>3191.1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</row>
    <row r="26" ht="4.5" customHeight="1" hidden="1"/>
    <row r="27" spans="1:102" ht="44.25" customHeight="1">
      <c r="A27" s="51" t="s">
        <v>19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</row>
    <row r="28" ht="3" customHeight="1"/>
  </sheetData>
  <sheetProtection/>
  <mergeCells count="57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8:CI18"/>
    <mergeCell ref="BU17:CI17"/>
    <mergeCell ref="CJ17:CX17"/>
    <mergeCell ref="BU21:CI21"/>
    <mergeCell ref="CJ21:CX21"/>
    <mergeCell ref="CJ16:CX16"/>
    <mergeCell ref="BU16:CI16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A27:CX27"/>
    <mergeCell ref="A20:H20"/>
    <mergeCell ref="I20:BA20"/>
    <mergeCell ref="BB20:BT20"/>
    <mergeCell ref="BU20:CI20"/>
    <mergeCell ref="I24:BA24"/>
    <mergeCell ref="BB24:BT24"/>
    <mergeCell ref="BU24:CI24"/>
    <mergeCell ref="CJ20:CX20"/>
    <mergeCell ref="BB21:BT21"/>
    <mergeCell ref="CJ25:CX25"/>
    <mergeCell ref="A25:H25"/>
    <mergeCell ref="I25:BA25"/>
    <mergeCell ref="BB25:BT25"/>
    <mergeCell ref="BU25:CI25"/>
    <mergeCell ref="CJ22:CX22"/>
    <mergeCell ref="A24:H24"/>
    <mergeCell ref="CJ24:CX24"/>
    <mergeCell ref="A22:H22"/>
    <mergeCell ref="I22:BA22"/>
    <mergeCell ref="A23:H23"/>
    <mergeCell ref="I23:BA23"/>
    <mergeCell ref="BB23:BT23"/>
    <mergeCell ref="BU23:CI23"/>
    <mergeCell ref="CJ23:CX23"/>
    <mergeCell ref="BB15:BT16"/>
    <mergeCell ref="BU15:CX15"/>
    <mergeCell ref="BB22:BT22"/>
    <mergeCell ref="BU22:CI22"/>
    <mergeCell ref="A21:H21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tabSelected="1" view="pageBreakPreview" zoomScaleNormal="70" zoomScaleSheetLayoutView="100" zoomScalePageLayoutView="0" workbookViewId="0" topLeftCell="A1">
      <pane xSplit="44" ySplit="12" topLeftCell="AS13" activePane="bottomRight" state="frozen"/>
      <selection pane="topLeft" activeCell="A9" sqref="A9:CX9"/>
      <selection pane="topRight" activeCell="A9" sqref="A9:CX9"/>
      <selection pane="bottomLeft" activeCell="A9" sqref="A9:CX9"/>
      <selection pane="bottomRight" activeCell="A9" sqref="A9:CX9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53</v>
      </c>
    </row>
    <row r="2" spans="66:102" s="1" customFormat="1" ht="41.25" customHeight="1">
      <c r="BN2" s="59" t="s">
        <v>1</v>
      </c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6" t="s">
        <v>54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18.75" customHeight="1">
      <c r="A10" s="65" t="s">
        <v>55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ht="15" customHeight="1" hidden="1"/>
    <row r="12" spans="1:102" s="9" customFormat="1" ht="114" customHeight="1">
      <c r="A12" s="46" t="s">
        <v>56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66"/>
      <c r="AS12" s="58" t="s">
        <v>57</v>
      </c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46" t="s">
        <v>58</v>
      </c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6" t="s">
        <v>59</v>
      </c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66"/>
    </row>
    <row r="13" spans="1:102" s="10" customFormat="1" ht="37.5" customHeight="1">
      <c r="A13" s="67" t="s">
        <v>60</v>
      </c>
      <c r="B13" s="68"/>
      <c r="C13" s="68"/>
      <c r="D13" s="68"/>
      <c r="E13" s="68"/>
      <c r="F13" s="68"/>
      <c r="G13" s="68"/>
      <c r="H13" s="68"/>
      <c r="I13" s="69" t="s">
        <v>61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70"/>
      <c r="AS13" s="71">
        <f>AS14+AS15</f>
        <v>100066.68639836047</v>
      </c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2">
        <f>BM14+BM15</f>
        <v>240</v>
      </c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3">
        <f>AS13/BM13</f>
        <v>416.9445266598353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</row>
    <row r="14" spans="1:102" s="10" customFormat="1" ht="19.5" customHeight="1">
      <c r="A14" s="74"/>
      <c r="B14" s="75"/>
      <c r="C14" s="75"/>
      <c r="D14" s="75"/>
      <c r="E14" s="75"/>
      <c r="F14" s="75"/>
      <c r="G14" s="75"/>
      <c r="H14" s="75"/>
      <c r="I14" s="76" t="s">
        <v>11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7"/>
      <c r="AS14" s="78">
        <f>'[1]кальк.'!$C$9</f>
        <v>50033.343199180235</v>
      </c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9">
        <v>120</v>
      </c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3">
        <f>AS14/BM14</f>
        <v>416.9445266598353</v>
      </c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</row>
    <row r="15" spans="1:102" s="10" customFormat="1" ht="19.5" customHeight="1">
      <c r="A15" s="80"/>
      <c r="B15" s="50"/>
      <c r="C15" s="50"/>
      <c r="D15" s="50"/>
      <c r="E15" s="50"/>
      <c r="F15" s="50"/>
      <c r="G15" s="50"/>
      <c r="H15" s="50"/>
      <c r="I15" s="81" t="s">
        <v>62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  <c r="AS15" s="78">
        <f>AS14</f>
        <v>50033.343199180235</v>
      </c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9">
        <v>120</v>
      </c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3">
        <f>AS15/BM15</f>
        <v>416.9445266598353</v>
      </c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</row>
    <row r="16" spans="1:102" s="10" customFormat="1" ht="48.75" customHeight="1">
      <c r="A16" s="83" t="s">
        <v>63</v>
      </c>
      <c r="B16" s="38"/>
      <c r="C16" s="38"/>
      <c r="D16" s="38"/>
      <c r="E16" s="38"/>
      <c r="F16" s="38"/>
      <c r="G16" s="38"/>
      <c r="H16" s="38"/>
      <c r="I16" s="39" t="s">
        <v>64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</row>
    <row r="17" spans="1:102" s="10" customFormat="1" ht="48.75" customHeight="1">
      <c r="A17" s="67" t="s">
        <v>65</v>
      </c>
      <c r="B17" s="68"/>
      <c r="C17" s="68"/>
      <c r="D17" s="68"/>
      <c r="E17" s="68"/>
      <c r="F17" s="68"/>
      <c r="G17" s="68"/>
      <c r="H17" s="68"/>
      <c r="I17" s="69" t="s">
        <v>66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/>
      <c r="AS17" s="71">
        <f>AS18+AS19+AS20+AS21+AS22</f>
        <v>1739798</v>
      </c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3">
        <f>CG18+CG19+CG20+CG21+CG22</f>
        <v>8662.333870967741</v>
      </c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</row>
    <row r="18" spans="1:102" s="10" customFormat="1" ht="15.75">
      <c r="A18" s="74"/>
      <c r="B18" s="75"/>
      <c r="C18" s="75"/>
      <c r="D18" s="75"/>
      <c r="E18" s="75"/>
      <c r="F18" s="75"/>
      <c r="G18" s="75"/>
      <c r="H18" s="75"/>
      <c r="I18" s="76" t="s">
        <v>67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7"/>
      <c r="AS18" s="78">
        <f>'[1]станд.тариф.став.'!$C$8+'[1]станд.тариф.став.'!$C$9</f>
        <v>1356866</v>
      </c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9">
        <v>248</v>
      </c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3">
        <f>AS18/BM18</f>
        <v>5471.2338709677415</v>
      </c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</row>
    <row r="19" spans="1:102" s="10" customFormat="1" ht="15.75">
      <c r="A19" s="74"/>
      <c r="B19" s="75"/>
      <c r="C19" s="75"/>
      <c r="D19" s="75"/>
      <c r="E19" s="75"/>
      <c r="F19" s="75"/>
      <c r="G19" s="75"/>
      <c r="H19" s="75"/>
      <c r="I19" s="76" t="s">
        <v>68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7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</row>
    <row r="20" spans="1:102" s="10" customFormat="1" ht="15.75">
      <c r="A20" s="74"/>
      <c r="B20" s="75"/>
      <c r="C20" s="75"/>
      <c r="D20" s="75"/>
      <c r="E20" s="75"/>
      <c r="F20" s="75"/>
      <c r="G20" s="75"/>
      <c r="H20" s="75"/>
      <c r="I20" s="76" t="s">
        <v>69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7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</row>
    <row r="21" spans="1:102" s="10" customFormat="1" ht="66.75" customHeight="1">
      <c r="A21" s="74"/>
      <c r="B21" s="75"/>
      <c r="C21" s="75"/>
      <c r="D21" s="75"/>
      <c r="E21" s="75"/>
      <c r="F21" s="75"/>
      <c r="G21" s="75"/>
      <c r="H21" s="75"/>
      <c r="I21" s="76" t="s">
        <v>70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7"/>
      <c r="AS21" s="78">
        <f>'[1]станд.тариф.став.'!$C$17*120</f>
        <v>382932</v>
      </c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9">
        <v>120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3">
        <f>AS21/BM21</f>
        <v>3191.1</v>
      </c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</row>
    <row r="22" spans="1:102" s="10" customFormat="1" ht="50.25" customHeight="1">
      <c r="A22" s="80"/>
      <c r="B22" s="50"/>
      <c r="C22" s="50"/>
      <c r="D22" s="50"/>
      <c r="E22" s="50"/>
      <c r="F22" s="50"/>
      <c r="G22" s="50"/>
      <c r="H22" s="50"/>
      <c r="I22" s="81" t="s">
        <v>71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2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</row>
    <row r="23" spans="1:102" s="10" customFormat="1" ht="48.75" customHeight="1">
      <c r="A23" s="67" t="s">
        <v>72</v>
      </c>
      <c r="B23" s="68"/>
      <c r="C23" s="68"/>
      <c r="D23" s="68"/>
      <c r="E23" s="68"/>
      <c r="F23" s="68"/>
      <c r="G23" s="68"/>
      <c r="H23" s="68"/>
      <c r="I23" s="69" t="s">
        <v>73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70"/>
      <c r="AS23" s="71">
        <f>AS24+AS25</f>
        <v>96227.94333749263</v>
      </c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2">
        <f>BM24+BM25</f>
        <v>240</v>
      </c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3">
        <f aca="true" t="shared" si="0" ref="CG23:CG31">AS23/BM23</f>
        <v>400.9497639062193</v>
      </c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</row>
    <row r="24" spans="1:102" s="10" customFormat="1" ht="19.5" customHeight="1">
      <c r="A24" s="74"/>
      <c r="B24" s="75"/>
      <c r="C24" s="75"/>
      <c r="D24" s="75"/>
      <c r="E24" s="75"/>
      <c r="F24" s="75"/>
      <c r="G24" s="75"/>
      <c r="H24" s="75"/>
      <c r="I24" s="76" t="s">
        <v>11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7"/>
      <c r="AS24" s="78">
        <f>'[1]кальк.'!$C$16</f>
        <v>48113.971668746315</v>
      </c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9">
        <v>120</v>
      </c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3">
        <f t="shared" si="0"/>
        <v>400.9497639062193</v>
      </c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</row>
    <row r="25" spans="1:102" s="10" customFormat="1" ht="19.5" customHeight="1">
      <c r="A25" s="80"/>
      <c r="B25" s="50"/>
      <c r="C25" s="50"/>
      <c r="D25" s="50"/>
      <c r="E25" s="50"/>
      <c r="F25" s="50"/>
      <c r="G25" s="50"/>
      <c r="H25" s="50"/>
      <c r="I25" s="81" t="s">
        <v>62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2"/>
      <c r="AS25" s="43">
        <f>AS24</f>
        <v>48113.971668746315</v>
      </c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9">
        <v>120</v>
      </c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73">
        <f t="shared" si="0"/>
        <v>400.9497639062193</v>
      </c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</row>
    <row r="26" spans="1:102" s="10" customFormat="1" ht="81.75" customHeight="1">
      <c r="A26" s="67" t="s">
        <v>74</v>
      </c>
      <c r="B26" s="68"/>
      <c r="C26" s="68"/>
      <c r="D26" s="68"/>
      <c r="E26" s="68"/>
      <c r="F26" s="68"/>
      <c r="G26" s="68"/>
      <c r="H26" s="68"/>
      <c r="I26" s="69" t="s">
        <v>75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70"/>
      <c r="AS26" s="71">
        <f>AS27+AS28</f>
        <v>22962.643900089406</v>
      </c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2">
        <f>BM27+BM28</f>
        <v>240</v>
      </c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3">
        <f t="shared" si="0"/>
        <v>95.67768291703919</v>
      </c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</row>
    <row r="27" spans="1:102" s="10" customFormat="1" ht="19.5" customHeight="1">
      <c r="A27" s="74"/>
      <c r="B27" s="75"/>
      <c r="C27" s="75"/>
      <c r="D27" s="75"/>
      <c r="E27" s="75"/>
      <c r="F27" s="75"/>
      <c r="G27" s="75"/>
      <c r="H27" s="75"/>
      <c r="I27" s="76" t="s">
        <v>11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7"/>
      <c r="AS27" s="78">
        <f>'[1]кальк.'!$C$20</f>
        <v>11481.321950044703</v>
      </c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9">
        <v>120</v>
      </c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3">
        <f t="shared" si="0"/>
        <v>95.67768291703919</v>
      </c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</row>
    <row r="28" spans="1:102" s="10" customFormat="1" ht="19.5" customHeight="1">
      <c r="A28" s="80"/>
      <c r="B28" s="50"/>
      <c r="C28" s="50"/>
      <c r="D28" s="50"/>
      <c r="E28" s="50"/>
      <c r="F28" s="50"/>
      <c r="G28" s="50"/>
      <c r="H28" s="50"/>
      <c r="I28" s="81" t="s">
        <v>62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2"/>
      <c r="AS28" s="43">
        <f>AS27</f>
        <v>11481.321950044703</v>
      </c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9">
        <v>120</v>
      </c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73">
        <f t="shared" si="0"/>
        <v>95.67768291703919</v>
      </c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</row>
    <row r="29" spans="1:102" s="10" customFormat="1" ht="150" customHeight="1">
      <c r="A29" s="67" t="s">
        <v>76</v>
      </c>
      <c r="B29" s="68"/>
      <c r="C29" s="68"/>
      <c r="D29" s="68"/>
      <c r="E29" s="68"/>
      <c r="F29" s="68"/>
      <c r="G29" s="68"/>
      <c r="H29" s="68"/>
      <c r="I29" s="69" t="s">
        <v>77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70"/>
      <c r="AS29" s="71">
        <f>AS30+AS31</f>
        <v>33158.207657335166</v>
      </c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2">
        <f>BM30+BM31</f>
        <v>240</v>
      </c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3">
        <f t="shared" si="0"/>
        <v>138.15919857222985</v>
      </c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</row>
    <row r="30" spans="1:102" s="10" customFormat="1" ht="15.75">
      <c r="A30" s="74"/>
      <c r="B30" s="75"/>
      <c r="C30" s="75"/>
      <c r="D30" s="75"/>
      <c r="E30" s="75"/>
      <c r="F30" s="75"/>
      <c r="G30" s="75"/>
      <c r="H30" s="75"/>
      <c r="I30" s="76" t="s">
        <v>11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7"/>
      <c r="AS30" s="78">
        <f>'[1]кальк.'!$C$24</f>
        <v>16579.103828667583</v>
      </c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9">
        <v>120</v>
      </c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3">
        <f t="shared" si="0"/>
        <v>138.15919857222985</v>
      </c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</row>
    <row r="31" spans="1:102" s="10" customFormat="1" ht="15.75">
      <c r="A31" s="80"/>
      <c r="B31" s="50"/>
      <c r="C31" s="50"/>
      <c r="D31" s="50"/>
      <c r="E31" s="50"/>
      <c r="F31" s="50"/>
      <c r="G31" s="50"/>
      <c r="H31" s="50"/>
      <c r="I31" s="81" t="s">
        <v>62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2"/>
      <c r="AS31" s="43">
        <f>AS30</f>
        <v>16579.103828667583</v>
      </c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9">
        <v>120</v>
      </c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53">
        <f t="shared" si="0"/>
        <v>138.15919857222985</v>
      </c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</row>
    <row r="32" ht="4.5" customHeight="1" hidden="1"/>
    <row r="33" spans="1:102" ht="27.75" customHeight="1">
      <c r="A33" s="51" t="s">
        <v>78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80" zoomScaleSheetLayoutView="80" zoomScalePageLayoutView="0" workbookViewId="0" topLeftCell="A1">
      <pane xSplit="61" ySplit="14" topLeftCell="BJ35" activePane="bottomRight" state="frozen"/>
      <selection pane="topLeft" activeCell="A9" sqref="A9:CX9"/>
      <selection pane="topRight" activeCell="A9" sqref="A9:CX9"/>
      <selection pane="bottomLeft" activeCell="A9" sqref="A9:CX9"/>
      <selection pane="bottomRight" activeCell="BJ38" sqref="BJ38:CC38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79</v>
      </c>
    </row>
    <row r="2" spans="67:102" s="1" customFormat="1" ht="40.5" customHeight="1">
      <c r="BO2" s="59" t="s">
        <v>1</v>
      </c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6" t="s">
        <v>80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39.75" customHeight="1">
      <c r="A10" s="57" t="s">
        <v>81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16" customFormat="1" ht="15.75" hidden="1"/>
    <row r="12" s="3" customFormat="1" ht="16.5">
      <c r="CX12" s="4" t="s">
        <v>82</v>
      </c>
    </row>
    <row r="13" s="16" customFormat="1" ht="6" customHeight="1" hidden="1"/>
    <row r="14" spans="1:102" s="9" customFormat="1" ht="64.5" customHeight="1">
      <c r="A14" s="66" t="s">
        <v>83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46" t="s">
        <v>84</v>
      </c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6" t="s">
        <v>85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</row>
    <row r="15" spans="1:102" s="10" customFormat="1" ht="36" customHeight="1">
      <c r="A15" s="68" t="s">
        <v>60</v>
      </c>
      <c r="B15" s="68"/>
      <c r="C15" s="68"/>
      <c r="D15" s="68"/>
      <c r="E15" s="68"/>
      <c r="F15" s="68"/>
      <c r="G15" s="68"/>
      <c r="H15" s="68"/>
      <c r="I15" s="70" t="s">
        <v>86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>
        <f>BJ17+BJ18+BJ20+BJ21+BJ19</f>
        <v>216.76396122749225</v>
      </c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73">
        <f>CD17+CD18+CD19+CD20+CD21+CD32</f>
        <v>126.20774064663884</v>
      </c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86"/>
    </row>
    <row r="16" spans="1:102" s="10" customFormat="1" ht="21.75" customHeight="1">
      <c r="A16" s="75"/>
      <c r="B16" s="75"/>
      <c r="C16" s="75"/>
      <c r="D16" s="75"/>
      <c r="E16" s="75"/>
      <c r="F16" s="75"/>
      <c r="G16" s="75"/>
      <c r="H16" s="75"/>
      <c r="I16" s="87" t="s">
        <v>87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4"/>
    </row>
    <row r="17" spans="1:102" s="10" customFormat="1" ht="21.75" customHeight="1">
      <c r="A17" s="75"/>
      <c r="B17" s="75"/>
      <c r="C17" s="75"/>
      <c r="D17" s="75"/>
      <c r="E17" s="75"/>
      <c r="F17" s="75"/>
      <c r="G17" s="75"/>
      <c r="H17" s="75"/>
      <c r="I17" s="77" t="s">
        <v>88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89">
        <v>16</v>
      </c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79">
        <v>13</v>
      </c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4"/>
    </row>
    <row r="18" spans="1:102" s="10" customFormat="1" ht="21.75" customHeight="1">
      <c r="A18" s="75"/>
      <c r="B18" s="75"/>
      <c r="C18" s="75"/>
      <c r="D18" s="75"/>
      <c r="E18" s="75"/>
      <c r="F18" s="75"/>
      <c r="G18" s="75"/>
      <c r="H18" s="75"/>
      <c r="I18" s="77" t="s">
        <v>89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4"/>
    </row>
    <row r="19" spans="1:102" s="10" customFormat="1" ht="21.75" customHeight="1">
      <c r="A19" s="75"/>
      <c r="B19" s="75"/>
      <c r="C19" s="75"/>
      <c r="D19" s="75"/>
      <c r="E19" s="75"/>
      <c r="F19" s="75"/>
      <c r="G19" s="75"/>
      <c r="H19" s="75"/>
      <c r="I19" s="77" t="s">
        <v>90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1">
        <f>CD19/1.15*2</f>
        <v>110.22612402114787</v>
      </c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2">
        <f>'[1]НВВ'!$C$12</f>
        <v>63.38002131216002</v>
      </c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3"/>
    </row>
    <row r="20" spans="1:102" s="10" customFormat="1" ht="21.75" customHeight="1">
      <c r="A20" s="75"/>
      <c r="B20" s="75"/>
      <c r="C20" s="75"/>
      <c r="D20" s="75"/>
      <c r="E20" s="75"/>
      <c r="F20" s="75"/>
      <c r="G20" s="75"/>
      <c r="H20" s="75"/>
      <c r="I20" s="77" t="s">
        <v>91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1">
        <f>BJ19*30%</f>
        <v>33.06783720634436</v>
      </c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2">
        <f>CD19*30.4%</f>
        <v>19.267526478896645</v>
      </c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3"/>
    </row>
    <row r="21" spans="1:102" s="10" customFormat="1" ht="21.75" customHeight="1">
      <c r="A21" s="75"/>
      <c r="B21" s="75"/>
      <c r="C21" s="75"/>
      <c r="D21" s="75"/>
      <c r="E21" s="75"/>
      <c r="F21" s="75"/>
      <c r="G21" s="75"/>
      <c r="H21" s="75"/>
      <c r="I21" s="77" t="s">
        <v>92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89">
        <f>BJ23+BJ24+BJ25</f>
        <v>57.47</v>
      </c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92">
        <f>CD23+CD24+CD25</f>
        <v>17.859494301827624</v>
      </c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3"/>
    </row>
    <row r="22" spans="1:102" s="10" customFormat="1" ht="21.75" customHeight="1">
      <c r="A22" s="75"/>
      <c r="B22" s="75"/>
      <c r="C22" s="75"/>
      <c r="D22" s="75"/>
      <c r="E22" s="75"/>
      <c r="F22" s="75"/>
      <c r="G22" s="75"/>
      <c r="H22" s="75"/>
      <c r="I22" s="77" t="s">
        <v>93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4"/>
    </row>
    <row r="23" spans="1:102" s="10" customFormat="1" ht="36.75" customHeight="1">
      <c r="A23" s="75"/>
      <c r="B23" s="75"/>
      <c r="C23" s="75"/>
      <c r="D23" s="75"/>
      <c r="E23" s="75"/>
      <c r="F23" s="75"/>
      <c r="G23" s="75"/>
      <c r="H23" s="75"/>
      <c r="I23" s="94" t="s">
        <v>94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4"/>
    </row>
    <row r="24" spans="1:102" s="10" customFormat="1" ht="54" customHeight="1">
      <c r="A24" s="75"/>
      <c r="B24" s="75"/>
      <c r="C24" s="75"/>
      <c r="D24" s="75"/>
      <c r="E24" s="75"/>
      <c r="F24" s="75"/>
      <c r="G24" s="75"/>
      <c r="H24" s="75"/>
      <c r="I24" s="94" t="s">
        <v>95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4"/>
    </row>
    <row r="25" spans="1:102" s="10" customFormat="1" ht="36.75" customHeight="1">
      <c r="A25" s="75"/>
      <c r="B25" s="75"/>
      <c r="C25" s="75"/>
      <c r="D25" s="75"/>
      <c r="E25" s="75"/>
      <c r="F25" s="75"/>
      <c r="G25" s="75"/>
      <c r="H25" s="75"/>
      <c r="I25" s="94" t="s">
        <v>96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89">
        <f>BJ27+BJ28+BJ29+BJ30+BJ31</f>
        <v>57.47</v>
      </c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92">
        <f>CD27+CD28+CD29+CD30+CD31</f>
        <v>17.859494301827624</v>
      </c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3"/>
    </row>
    <row r="26" spans="1:102" s="10" customFormat="1" ht="21.75" customHeight="1">
      <c r="A26" s="75"/>
      <c r="B26" s="75"/>
      <c r="C26" s="75"/>
      <c r="D26" s="75"/>
      <c r="E26" s="75"/>
      <c r="F26" s="75"/>
      <c r="G26" s="75"/>
      <c r="H26" s="75"/>
      <c r="I26" s="94" t="s">
        <v>87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4"/>
    </row>
    <row r="27" spans="1:102" s="10" customFormat="1" ht="21.75" customHeight="1">
      <c r="A27" s="75"/>
      <c r="B27" s="75"/>
      <c r="C27" s="75"/>
      <c r="D27" s="75"/>
      <c r="E27" s="75"/>
      <c r="F27" s="75"/>
      <c r="G27" s="75"/>
      <c r="H27" s="75"/>
      <c r="I27" s="96" t="s">
        <v>97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89">
        <v>4</v>
      </c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79">
        <v>4</v>
      </c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4"/>
    </row>
    <row r="28" spans="1:102" s="10" customFormat="1" ht="36" customHeight="1">
      <c r="A28" s="75"/>
      <c r="B28" s="75"/>
      <c r="C28" s="75"/>
      <c r="D28" s="75"/>
      <c r="E28" s="75"/>
      <c r="F28" s="75"/>
      <c r="G28" s="75"/>
      <c r="H28" s="75"/>
      <c r="I28" s="96" t="s">
        <v>98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4"/>
    </row>
    <row r="29" spans="1:102" s="10" customFormat="1" ht="54" customHeight="1">
      <c r="A29" s="75"/>
      <c r="B29" s="75"/>
      <c r="C29" s="75"/>
      <c r="D29" s="75"/>
      <c r="E29" s="75"/>
      <c r="F29" s="75"/>
      <c r="G29" s="75"/>
      <c r="H29" s="75"/>
      <c r="I29" s="96" t="s">
        <v>99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89">
        <v>0.5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79">
        <v>0.5</v>
      </c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4"/>
    </row>
    <row r="30" spans="1:102" s="10" customFormat="1" ht="22.5" customHeight="1">
      <c r="A30" s="75"/>
      <c r="B30" s="75"/>
      <c r="C30" s="75"/>
      <c r="D30" s="75"/>
      <c r="E30" s="75"/>
      <c r="F30" s="75"/>
      <c r="G30" s="75"/>
      <c r="H30" s="75"/>
      <c r="I30" s="96" t="s">
        <v>100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89">
        <v>10</v>
      </c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79">
        <v>10.5</v>
      </c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4"/>
    </row>
    <row r="31" spans="1:102" s="10" customFormat="1" ht="36.75" customHeight="1">
      <c r="A31" s="75"/>
      <c r="B31" s="75"/>
      <c r="C31" s="75"/>
      <c r="D31" s="75"/>
      <c r="E31" s="75"/>
      <c r="F31" s="75"/>
      <c r="G31" s="75"/>
      <c r="H31" s="75"/>
      <c r="I31" s="96" t="s">
        <v>101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89">
        <v>42.97</v>
      </c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92">
        <f>'[1]НВВ'!$C$22</f>
        <v>2.8594943018276227</v>
      </c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3"/>
    </row>
    <row r="32" spans="1:102" s="10" customFormat="1" ht="21.75" customHeight="1">
      <c r="A32" s="75"/>
      <c r="B32" s="75"/>
      <c r="C32" s="75"/>
      <c r="D32" s="75"/>
      <c r="E32" s="75"/>
      <c r="F32" s="75"/>
      <c r="G32" s="75"/>
      <c r="H32" s="75"/>
      <c r="I32" s="77" t="s">
        <v>102</v>
      </c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1">
        <f>BJ34+BJ35+BJ36+BJ37</f>
        <v>23.6499426477757</v>
      </c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2">
        <f>CD34+CD35+CD36+CD37</f>
        <v>12.700698553754568</v>
      </c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3"/>
    </row>
    <row r="33" spans="1:102" s="10" customFormat="1" ht="21.75" customHeight="1">
      <c r="A33" s="75"/>
      <c r="B33" s="75"/>
      <c r="C33" s="75"/>
      <c r="D33" s="75"/>
      <c r="E33" s="75"/>
      <c r="F33" s="75"/>
      <c r="G33" s="75"/>
      <c r="H33" s="75"/>
      <c r="I33" s="77" t="s">
        <v>87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4"/>
    </row>
    <row r="34" spans="1:102" s="10" customFormat="1" ht="21.75" customHeight="1">
      <c r="A34" s="75"/>
      <c r="B34" s="75"/>
      <c r="C34" s="75"/>
      <c r="D34" s="75"/>
      <c r="E34" s="75"/>
      <c r="F34" s="75"/>
      <c r="G34" s="75"/>
      <c r="H34" s="75"/>
      <c r="I34" s="94" t="s">
        <v>103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89">
        <v>0.18</v>
      </c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92">
        <f>'[1]НВВ'!$C$24</f>
        <v>0.14427923719456806</v>
      </c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3"/>
    </row>
    <row r="35" spans="1:102" s="10" customFormat="1" ht="21.75" customHeight="1">
      <c r="A35" s="75"/>
      <c r="B35" s="75"/>
      <c r="C35" s="75"/>
      <c r="D35" s="75"/>
      <c r="E35" s="75"/>
      <c r="F35" s="75"/>
      <c r="G35" s="75"/>
      <c r="H35" s="75"/>
      <c r="I35" s="94" t="s">
        <v>104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4"/>
    </row>
    <row r="36" spans="1:102" s="10" customFormat="1" ht="21.75" customHeight="1">
      <c r="A36" s="75"/>
      <c r="B36" s="75"/>
      <c r="C36" s="75"/>
      <c r="D36" s="75"/>
      <c r="E36" s="75"/>
      <c r="F36" s="75"/>
      <c r="G36" s="75"/>
      <c r="H36" s="75"/>
      <c r="I36" s="94" t="s">
        <v>105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4"/>
    </row>
    <row r="37" spans="1:102" s="10" customFormat="1" ht="37.5" customHeight="1">
      <c r="A37" s="50"/>
      <c r="B37" s="50"/>
      <c r="C37" s="50"/>
      <c r="D37" s="50"/>
      <c r="E37" s="50"/>
      <c r="F37" s="50"/>
      <c r="G37" s="50"/>
      <c r="H37" s="50"/>
      <c r="I37" s="98" t="s">
        <v>106</v>
      </c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100">
        <f>CD37/1.07*2</f>
        <v>23.4699426477757</v>
      </c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48">
        <f>'[1]НВВ'!$C$28</f>
        <v>12.55641931656</v>
      </c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101"/>
    </row>
    <row r="38" spans="1:102" s="10" customFormat="1" ht="101.25" customHeight="1">
      <c r="A38" s="38" t="s">
        <v>63</v>
      </c>
      <c r="B38" s="38"/>
      <c r="C38" s="38"/>
      <c r="D38" s="38"/>
      <c r="E38" s="38"/>
      <c r="F38" s="38"/>
      <c r="G38" s="38"/>
      <c r="H38" s="38"/>
      <c r="I38" s="40" t="s">
        <v>107</v>
      </c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103">
        <f>'[1]НВВ'!$K$30</f>
        <v>1739.798</v>
      </c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</row>
    <row r="39" spans="1:102" s="10" customFormat="1" ht="24" customHeight="1">
      <c r="A39" s="38" t="s">
        <v>65</v>
      </c>
      <c r="B39" s="38"/>
      <c r="C39" s="38"/>
      <c r="D39" s="38"/>
      <c r="E39" s="38"/>
      <c r="F39" s="38"/>
      <c r="G39" s="38"/>
      <c r="H39" s="38"/>
      <c r="I39" s="40" t="s">
        <v>108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83"/>
    </row>
    <row r="40" spans="1:102" s="10" customFormat="1" ht="39.75" customHeight="1">
      <c r="A40" s="50"/>
      <c r="B40" s="50"/>
      <c r="C40" s="50"/>
      <c r="D40" s="50"/>
      <c r="E40" s="50"/>
      <c r="F40" s="50"/>
      <c r="G40" s="50"/>
      <c r="H40" s="50"/>
      <c r="I40" s="55" t="s">
        <v>109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48">
        <f>BJ15+BJ38+BJ39</f>
        <v>216.76396122749225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106">
        <f>CD15+CD38+CD39</f>
        <v>1866.0057406466387</v>
      </c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B9" sqref="B9:F9"/>
      <selection pane="topRight" activeCell="B9" sqref="B9:F9"/>
      <selection pane="bottomLeft" activeCell="B9" sqref="B9:F9"/>
      <selection pane="bottomRight" activeCell="A9" sqref="A9:CX9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110</v>
      </c>
    </row>
    <row r="2" spans="67:102" s="1" customFormat="1" ht="41.25" customHeight="1">
      <c r="BO2" s="59" t="s">
        <v>1</v>
      </c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6" t="s">
        <v>111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41.25" customHeight="1">
      <c r="A10" s="57" t="s">
        <v>112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3" customFormat="1" ht="16.5" hidden="1"/>
    <row r="12" spans="1:102" s="9" customFormat="1" ht="84" customHeight="1">
      <c r="A12" s="66" t="s">
        <v>113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46" t="s">
        <v>114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6" t="s">
        <v>115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</row>
    <row r="13" spans="1:102" s="10" customFormat="1" ht="75" customHeight="1">
      <c r="A13" s="50" t="s">
        <v>60</v>
      </c>
      <c r="B13" s="50"/>
      <c r="C13" s="50"/>
      <c r="D13" s="50"/>
      <c r="E13" s="50"/>
      <c r="F13" s="50"/>
      <c r="G13" s="50"/>
      <c r="H13" s="54" t="s">
        <v>116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5"/>
      <c r="AN13" s="49">
        <v>0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>
        <v>0</v>
      </c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80"/>
    </row>
    <row r="14" spans="1:102" s="10" customFormat="1" ht="133.5" customHeight="1">
      <c r="A14" s="38" t="s">
        <v>63</v>
      </c>
      <c r="B14" s="38"/>
      <c r="C14" s="38"/>
      <c r="D14" s="38"/>
      <c r="E14" s="38"/>
      <c r="F14" s="38"/>
      <c r="G14" s="38"/>
      <c r="H14" s="39" t="s">
        <v>117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0"/>
      <c r="AN14" s="41">
        <v>0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>
        <v>0</v>
      </c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83"/>
    </row>
    <row r="15" spans="1:102" s="10" customFormat="1" ht="65.25" customHeight="1">
      <c r="A15" s="38" t="s">
        <v>65</v>
      </c>
      <c r="B15" s="38"/>
      <c r="C15" s="38"/>
      <c r="D15" s="38"/>
      <c r="E15" s="38"/>
      <c r="F15" s="38"/>
      <c r="G15" s="38"/>
      <c r="H15" s="39" t="s">
        <v>118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  <c r="AN15" s="41">
        <v>0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>
        <v>0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83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H20" sqref="AH20:BD20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119</v>
      </c>
    </row>
    <row r="2" spans="67:102" s="1" customFormat="1" ht="41.25" customHeight="1">
      <c r="BO2" s="59" t="s">
        <v>1</v>
      </c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6" t="s">
        <v>111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59.25" customHeight="1">
      <c r="A10" s="57" t="s">
        <v>120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3" customFormat="1" ht="16.5" hidden="1"/>
    <row r="12" spans="1:102" s="9" customFormat="1" ht="176.25" customHeight="1">
      <c r="A12" s="66" t="s">
        <v>113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46" t="s">
        <v>121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6" t="s">
        <v>122</v>
      </c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6" t="s">
        <v>123</v>
      </c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</row>
    <row r="13" spans="1:102" s="10" customFormat="1" ht="55.5" customHeight="1">
      <c r="A13" s="75" t="s">
        <v>60</v>
      </c>
      <c r="B13" s="75"/>
      <c r="C13" s="75"/>
      <c r="D13" s="75"/>
      <c r="E13" s="75"/>
      <c r="F13" s="75"/>
      <c r="G13" s="75"/>
      <c r="H13" s="108" t="s">
        <v>124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87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4"/>
    </row>
    <row r="14" spans="1:102" s="10" customFormat="1" ht="23.25" customHeight="1">
      <c r="A14" s="75"/>
      <c r="B14" s="75"/>
      <c r="C14" s="75"/>
      <c r="D14" s="75"/>
      <c r="E14" s="75"/>
      <c r="F14" s="75"/>
      <c r="G14" s="75"/>
      <c r="H14" s="109" t="s">
        <v>125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10"/>
      <c r="AH14" s="79">
        <v>0</v>
      </c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>
        <v>0</v>
      </c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>
        <v>0</v>
      </c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4"/>
    </row>
    <row r="15" spans="1:102" s="10" customFormat="1" ht="23.25" customHeight="1">
      <c r="A15" s="75"/>
      <c r="B15" s="75"/>
      <c r="C15" s="75"/>
      <c r="D15" s="75"/>
      <c r="E15" s="75"/>
      <c r="F15" s="75"/>
      <c r="G15" s="75"/>
      <c r="H15" s="109" t="s">
        <v>126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10"/>
      <c r="AH15" s="79">
        <v>0</v>
      </c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>
        <v>0</v>
      </c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>
        <v>0</v>
      </c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4"/>
    </row>
    <row r="16" spans="1:102" s="10" customFormat="1" ht="23.25" customHeight="1">
      <c r="A16" s="50"/>
      <c r="B16" s="50"/>
      <c r="C16" s="50"/>
      <c r="D16" s="50"/>
      <c r="E16" s="50"/>
      <c r="F16" s="50"/>
      <c r="G16" s="50"/>
      <c r="H16" s="111" t="s">
        <v>127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2"/>
      <c r="AH16" s="49">
        <v>0</v>
      </c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>
        <v>0</v>
      </c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>
        <v>0</v>
      </c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80"/>
    </row>
    <row r="17" spans="1:102" s="10" customFormat="1" ht="55.5" customHeight="1">
      <c r="A17" s="75" t="s">
        <v>63</v>
      </c>
      <c r="B17" s="75"/>
      <c r="C17" s="75"/>
      <c r="D17" s="75"/>
      <c r="E17" s="75"/>
      <c r="F17" s="75"/>
      <c r="G17" s="75"/>
      <c r="H17" s="108" t="s">
        <v>128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87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4"/>
    </row>
    <row r="18" spans="1:102" s="10" customFormat="1" ht="23.25" customHeight="1">
      <c r="A18" s="75"/>
      <c r="B18" s="75"/>
      <c r="C18" s="75"/>
      <c r="D18" s="75"/>
      <c r="E18" s="75"/>
      <c r="F18" s="75"/>
      <c r="G18" s="75"/>
      <c r="H18" s="109" t="s">
        <v>125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10"/>
      <c r="AH18" s="79">
        <v>0</v>
      </c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>
        <v>0</v>
      </c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>
        <v>0</v>
      </c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4"/>
    </row>
    <row r="19" spans="1:102" s="10" customFormat="1" ht="23.25" customHeight="1">
      <c r="A19" s="75"/>
      <c r="B19" s="75"/>
      <c r="C19" s="75"/>
      <c r="D19" s="75"/>
      <c r="E19" s="75"/>
      <c r="F19" s="75"/>
      <c r="G19" s="75"/>
      <c r="H19" s="109" t="s">
        <v>126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10"/>
      <c r="AH19" s="79">
        <v>0</v>
      </c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>
        <v>0</v>
      </c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>
        <v>0</v>
      </c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4"/>
    </row>
    <row r="20" spans="1:102" s="10" customFormat="1" ht="23.25" customHeight="1">
      <c r="A20" s="50"/>
      <c r="B20" s="50"/>
      <c r="C20" s="50"/>
      <c r="D20" s="50"/>
      <c r="E20" s="50"/>
      <c r="F20" s="50"/>
      <c r="G20" s="50"/>
      <c r="H20" s="111" t="s">
        <v>127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2"/>
      <c r="AH20" s="49">
        <v>0</v>
      </c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>
        <v>0</v>
      </c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>
        <v>0</v>
      </c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80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W15" sqref="AW15:BE15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129</v>
      </c>
    </row>
    <row r="2" spans="66:102" s="1" customFormat="1" ht="55.5" customHeight="1">
      <c r="BN2" s="59" t="s">
        <v>1</v>
      </c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6" t="s">
        <v>130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39.75" customHeight="1">
      <c r="A10" s="57" t="s">
        <v>131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ht="18.75" customHeight="1" hidden="1"/>
    <row r="12" spans="1:102" s="17" customFormat="1" ht="27.75" customHeight="1">
      <c r="A12" s="113" t="s">
        <v>132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  <c r="V12" s="117" t="s">
        <v>133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9"/>
      <c r="AW12" s="117" t="s">
        <v>134</v>
      </c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9"/>
      <c r="BX12" s="117" t="s">
        <v>135</v>
      </c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</row>
    <row r="13" spans="1:102" s="17" customFormat="1" ht="35.2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20" t="s">
        <v>125</v>
      </c>
      <c r="W13" s="120"/>
      <c r="X13" s="120"/>
      <c r="Y13" s="120"/>
      <c r="Z13" s="120"/>
      <c r="AA13" s="120"/>
      <c r="AB13" s="120"/>
      <c r="AC13" s="120"/>
      <c r="AD13" s="120"/>
      <c r="AE13" s="120" t="s">
        <v>126</v>
      </c>
      <c r="AF13" s="120"/>
      <c r="AG13" s="120"/>
      <c r="AH13" s="120"/>
      <c r="AI13" s="120"/>
      <c r="AJ13" s="120"/>
      <c r="AK13" s="120"/>
      <c r="AL13" s="120"/>
      <c r="AM13" s="120"/>
      <c r="AN13" s="120" t="s">
        <v>136</v>
      </c>
      <c r="AO13" s="120"/>
      <c r="AP13" s="120"/>
      <c r="AQ13" s="120"/>
      <c r="AR13" s="120"/>
      <c r="AS13" s="120"/>
      <c r="AT13" s="120"/>
      <c r="AU13" s="120"/>
      <c r="AV13" s="120"/>
      <c r="AW13" s="120" t="s">
        <v>125</v>
      </c>
      <c r="AX13" s="120"/>
      <c r="AY13" s="120"/>
      <c r="AZ13" s="120"/>
      <c r="BA13" s="120"/>
      <c r="BB13" s="120"/>
      <c r="BC13" s="120"/>
      <c r="BD13" s="120"/>
      <c r="BE13" s="120"/>
      <c r="BF13" s="120" t="s">
        <v>126</v>
      </c>
      <c r="BG13" s="120"/>
      <c r="BH13" s="120"/>
      <c r="BI13" s="120"/>
      <c r="BJ13" s="120"/>
      <c r="BK13" s="120"/>
      <c r="BL13" s="120"/>
      <c r="BM13" s="120"/>
      <c r="BN13" s="120"/>
      <c r="BO13" s="120" t="s">
        <v>136</v>
      </c>
      <c r="BP13" s="120"/>
      <c r="BQ13" s="120"/>
      <c r="BR13" s="120"/>
      <c r="BS13" s="120"/>
      <c r="BT13" s="120"/>
      <c r="BU13" s="120"/>
      <c r="BV13" s="120"/>
      <c r="BW13" s="120"/>
      <c r="BX13" s="120" t="s">
        <v>125</v>
      </c>
      <c r="BY13" s="120"/>
      <c r="BZ13" s="120"/>
      <c r="CA13" s="120"/>
      <c r="CB13" s="120"/>
      <c r="CC13" s="120"/>
      <c r="CD13" s="120"/>
      <c r="CE13" s="120"/>
      <c r="CF13" s="120"/>
      <c r="CG13" s="120" t="s">
        <v>126</v>
      </c>
      <c r="CH13" s="120"/>
      <c r="CI13" s="120"/>
      <c r="CJ13" s="120"/>
      <c r="CK13" s="120"/>
      <c r="CL13" s="120"/>
      <c r="CM13" s="120"/>
      <c r="CN13" s="120"/>
      <c r="CO13" s="120"/>
      <c r="CP13" s="120" t="s">
        <v>136</v>
      </c>
      <c r="CQ13" s="120"/>
      <c r="CR13" s="120"/>
      <c r="CS13" s="120"/>
      <c r="CT13" s="120"/>
      <c r="CU13" s="120"/>
      <c r="CV13" s="120"/>
      <c r="CW13" s="120"/>
      <c r="CX13" s="117"/>
    </row>
    <row r="14" spans="1:102" s="18" customFormat="1" ht="12.75">
      <c r="A14" s="121" t="s">
        <v>60</v>
      </c>
      <c r="B14" s="122"/>
      <c r="C14" s="122"/>
      <c r="D14" s="122"/>
      <c r="E14" s="122"/>
      <c r="F14" s="123"/>
      <c r="G14" s="124" t="s">
        <v>137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3"/>
    </row>
    <row r="15" spans="1:102" s="18" customFormat="1" ht="12.75">
      <c r="A15" s="126"/>
      <c r="B15" s="127"/>
      <c r="C15" s="127"/>
      <c r="D15" s="127"/>
      <c r="E15" s="127"/>
      <c r="F15" s="128"/>
      <c r="G15" s="129" t="s">
        <v>138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27">
        <v>17</v>
      </c>
      <c r="W15" s="127"/>
      <c r="X15" s="127"/>
      <c r="Y15" s="127"/>
      <c r="Z15" s="127"/>
      <c r="AA15" s="127"/>
      <c r="AB15" s="127"/>
      <c r="AC15" s="127"/>
      <c r="AD15" s="127"/>
      <c r="AE15" s="127">
        <v>0</v>
      </c>
      <c r="AF15" s="127"/>
      <c r="AG15" s="127"/>
      <c r="AH15" s="127"/>
      <c r="AI15" s="127"/>
      <c r="AJ15" s="127"/>
      <c r="AK15" s="127"/>
      <c r="AL15" s="127"/>
      <c r="AM15" s="127"/>
      <c r="AN15" s="127">
        <v>0</v>
      </c>
      <c r="AO15" s="127"/>
      <c r="AP15" s="127"/>
      <c r="AQ15" s="127"/>
      <c r="AR15" s="127"/>
      <c r="AS15" s="127"/>
      <c r="AT15" s="127"/>
      <c r="AU15" s="127"/>
      <c r="AV15" s="127"/>
      <c r="AW15" s="127">
        <v>110</v>
      </c>
      <c r="AX15" s="127"/>
      <c r="AY15" s="127"/>
      <c r="AZ15" s="127"/>
      <c r="BA15" s="127"/>
      <c r="BB15" s="127"/>
      <c r="BC15" s="127"/>
      <c r="BD15" s="127"/>
      <c r="BE15" s="127"/>
      <c r="BF15" s="127">
        <v>0</v>
      </c>
      <c r="BG15" s="127"/>
      <c r="BH15" s="127"/>
      <c r="BI15" s="127"/>
      <c r="BJ15" s="127"/>
      <c r="BK15" s="127"/>
      <c r="BL15" s="127"/>
      <c r="BM15" s="127"/>
      <c r="BN15" s="127"/>
      <c r="BO15" s="127">
        <v>0</v>
      </c>
      <c r="BP15" s="127"/>
      <c r="BQ15" s="127"/>
      <c r="BR15" s="127"/>
      <c r="BS15" s="127"/>
      <c r="BT15" s="127"/>
      <c r="BU15" s="127"/>
      <c r="BV15" s="127"/>
      <c r="BW15" s="127"/>
      <c r="BX15" s="131">
        <v>9.35</v>
      </c>
      <c r="BY15" s="131"/>
      <c r="BZ15" s="131"/>
      <c r="CA15" s="131"/>
      <c r="CB15" s="131"/>
      <c r="CC15" s="131"/>
      <c r="CD15" s="131"/>
      <c r="CE15" s="131"/>
      <c r="CF15" s="131"/>
      <c r="CG15" s="127">
        <v>0</v>
      </c>
      <c r="CH15" s="127"/>
      <c r="CI15" s="127"/>
      <c r="CJ15" s="127"/>
      <c r="CK15" s="127"/>
      <c r="CL15" s="127"/>
      <c r="CM15" s="127"/>
      <c r="CN15" s="127"/>
      <c r="CO15" s="127"/>
      <c r="CP15" s="127">
        <v>0</v>
      </c>
      <c r="CQ15" s="127"/>
      <c r="CR15" s="127"/>
      <c r="CS15" s="127"/>
      <c r="CT15" s="127"/>
      <c r="CU15" s="127"/>
      <c r="CV15" s="127"/>
      <c r="CW15" s="127"/>
      <c r="CX15" s="128"/>
    </row>
    <row r="16" spans="1:102" s="18" customFormat="1" ht="12.75">
      <c r="A16" s="132"/>
      <c r="B16" s="133"/>
      <c r="C16" s="133"/>
      <c r="D16" s="133"/>
      <c r="E16" s="133"/>
      <c r="F16" s="134"/>
      <c r="G16" s="135" t="s">
        <v>139</v>
      </c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4"/>
    </row>
    <row r="17" spans="1:102" s="18" customFormat="1" ht="27.75" customHeight="1">
      <c r="A17" s="121" t="s">
        <v>63</v>
      </c>
      <c r="B17" s="122"/>
      <c r="C17" s="122"/>
      <c r="D17" s="122"/>
      <c r="E17" s="122"/>
      <c r="F17" s="123"/>
      <c r="G17" s="124" t="s">
        <v>140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3"/>
    </row>
    <row r="18" spans="1:102" s="18" customFormat="1" ht="12.75">
      <c r="A18" s="126"/>
      <c r="B18" s="127"/>
      <c r="C18" s="127"/>
      <c r="D18" s="127"/>
      <c r="E18" s="127"/>
      <c r="F18" s="128"/>
      <c r="G18" s="129" t="s">
        <v>138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27">
        <v>0</v>
      </c>
      <c r="W18" s="127"/>
      <c r="X18" s="127"/>
      <c r="Y18" s="127"/>
      <c r="Z18" s="127"/>
      <c r="AA18" s="127"/>
      <c r="AB18" s="127"/>
      <c r="AC18" s="127"/>
      <c r="AD18" s="127"/>
      <c r="AE18" s="127">
        <v>0</v>
      </c>
      <c r="AF18" s="127"/>
      <c r="AG18" s="127"/>
      <c r="AH18" s="127"/>
      <c r="AI18" s="127"/>
      <c r="AJ18" s="127"/>
      <c r="AK18" s="127"/>
      <c r="AL18" s="127"/>
      <c r="AM18" s="127"/>
      <c r="AN18" s="127">
        <v>0</v>
      </c>
      <c r="AO18" s="127"/>
      <c r="AP18" s="127"/>
      <c r="AQ18" s="127"/>
      <c r="AR18" s="127"/>
      <c r="AS18" s="127"/>
      <c r="AT18" s="127"/>
      <c r="AU18" s="127"/>
      <c r="AV18" s="127"/>
      <c r="AW18" s="127">
        <v>0</v>
      </c>
      <c r="AX18" s="127"/>
      <c r="AY18" s="127"/>
      <c r="AZ18" s="127"/>
      <c r="BA18" s="127"/>
      <c r="BB18" s="127"/>
      <c r="BC18" s="127"/>
      <c r="BD18" s="127"/>
      <c r="BE18" s="127"/>
      <c r="BF18" s="127">
        <v>0</v>
      </c>
      <c r="BG18" s="127"/>
      <c r="BH18" s="127"/>
      <c r="BI18" s="127"/>
      <c r="BJ18" s="127"/>
      <c r="BK18" s="127"/>
      <c r="BL18" s="127"/>
      <c r="BM18" s="127"/>
      <c r="BN18" s="127"/>
      <c r="BO18" s="127">
        <v>0</v>
      </c>
      <c r="BP18" s="127"/>
      <c r="BQ18" s="127"/>
      <c r="BR18" s="127"/>
      <c r="BS18" s="127"/>
      <c r="BT18" s="127"/>
      <c r="BU18" s="127"/>
      <c r="BV18" s="127"/>
      <c r="BW18" s="127"/>
      <c r="BX18" s="127">
        <v>0</v>
      </c>
      <c r="BY18" s="127"/>
      <c r="BZ18" s="127"/>
      <c r="CA18" s="127"/>
      <c r="CB18" s="127"/>
      <c r="CC18" s="127"/>
      <c r="CD18" s="127"/>
      <c r="CE18" s="127"/>
      <c r="CF18" s="127"/>
      <c r="CG18" s="127">
        <v>0</v>
      </c>
      <c r="CH18" s="127"/>
      <c r="CI18" s="127"/>
      <c r="CJ18" s="127"/>
      <c r="CK18" s="127"/>
      <c r="CL18" s="127"/>
      <c r="CM18" s="127"/>
      <c r="CN18" s="127"/>
      <c r="CO18" s="127"/>
      <c r="CP18" s="127">
        <v>0</v>
      </c>
      <c r="CQ18" s="127"/>
      <c r="CR18" s="127"/>
      <c r="CS18" s="127"/>
      <c r="CT18" s="127"/>
      <c r="CU18" s="127"/>
      <c r="CV18" s="127"/>
      <c r="CW18" s="127"/>
      <c r="CX18" s="128"/>
    </row>
    <row r="19" spans="1:102" s="18" customFormat="1" ht="12.75">
      <c r="A19" s="132"/>
      <c r="B19" s="133"/>
      <c r="C19" s="133"/>
      <c r="D19" s="133"/>
      <c r="E19" s="133"/>
      <c r="F19" s="134"/>
      <c r="G19" s="135" t="s">
        <v>141</v>
      </c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4"/>
    </row>
    <row r="20" spans="1:102" s="18" customFormat="1" ht="29.25" customHeight="1">
      <c r="A20" s="121" t="s">
        <v>65</v>
      </c>
      <c r="B20" s="122"/>
      <c r="C20" s="122"/>
      <c r="D20" s="122"/>
      <c r="E20" s="122"/>
      <c r="F20" s="123"/>
      <c r="G20" s="124" t="s">
        <v>142</v>
      </c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3"/>
    </row>
    <row r="21" spans="1:102" s="18" customFormat="1" ht="12.75">
      <c r="A21" s="126"/>
      <c r="B21" s="127"/>
      <c r="C21" s="127"/>
      <c r="D21" s="127"/>
      <c r="E21" s="127"/>
      <c r="F21" s="128"/>
      <c r="G21" s="129" t="s">
        <v>138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27"/>
      <c r="W21" s="127"/>
      <c r="X21" s="127"/>
      <c r="Y21" s="127"/>
      <c r="Z21" s="127"/>
      <c r="AA21" s="127"/>
      <c r="AB21" s="127"/>
      <c r="AC21" s="127"/>
      <c r="AD21" s="127"/>
      <c r="AE21" s="127">
        <v>0</v>
      </c>
      <c r="AF21" s="127"/>
      <c r="AG21" s="127"/>
      <c r="AH21" s="127"/>
      <c r="AI21" s="127"/>
      <c r="AJ21" s="127"/>
      <c r="AK21" s="127"/>
      <c r="AL21" s="127"/>
      <c r="AM21" s="127"/>
      <c r="AN21" s="127">
        <v>0</v>
      </c>
      <c r="AO21" s="127"/>
      <c r="AP21" s="127"/>
      <c r="AQ21" s="127"/>
      <c r="AR21" s="127"/>
      <c r="AS21" s="127"/>
      <c r="AT21" s="127"/>
      <c r="AU21" s="127"/>
      <c r="AV21" s="127"/>
      <c r="AW21" s="127">
        <v>0</v>
      </c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>
        <v>0</v>
      </c>
      <c r="BP21" s="127"/>
      <c r="BQ21" s="127"/>
      <c r="BR21" s="127"/>
      <c r="BS21" s="127"/>
      <c r="BT21" s="127"/>
      <c r="BU21" s="127"/>
      <c r="BV21" s="127"/>
      <c r="BW21" s="127"/>
      <c r="BX21" s="127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>
        <v>0</v>
      </c>
      <c r="CQ21" s="127"/>
      <c r="CR21" s="127"/>
      <c r="CS21" s="127"/>
      <c r="CT21" s="127"/>
      <c r="CU21" s="127"/>
      <c r="CV21" s="127"/>
      <c r="CW21" s="127"/>
      <c r="CX21" s="128"/>
    </row>
    <row r="22" spans="1:102" s="18" customFormat="1" ht="12.75">
      <c r="A22" s="132"/>
      <c r="B22" s="133"/>
      <c r="C22" s="133"/>
      <c r="D22" s="133"/>
      <c r="E22" s="133"/>
      <c r="F22" s="134"/>
      <c r="G22" s="135" t="s">
        <v>143</v>
      </c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4"/>
    </row>
    <row r="23" spans="1:102" s="18" customFormat="1" ht="29.25" customHeight="1">
      <c r="A23" s="121" t="s">
        <v>72</v>
      </c>
      <c r="B23" s="122"/>
      <c r="C23" s="122"/>
      <c r="D23" s="122"/>
      <c r="E23" s="122"/>
      <c r="F23" s="123"/>
      <c r="G23" s="124" t="s">
        <v>144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3"/>
    </row>
    <row r="24" spans="1:102" s="18" customFormat="1" ht="12.75">
      <c r="A24" s="126"/>
      <c r="B24" s="127"/>
      <c r="C24" s="127"/>
      <c r="D24" s="127"/>
      <c r="E24" s="127"/>
      <c r="F24" s="128"/>
      <c r="G24" s="129" t="s">
        <v>138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27">
        <v>0</v>
      </c>
      <c r="W24" s="127"/>
      <c r="X24" s="127"/>
      <c r="Y24" s="127"/>
      <c r="Z24" s="127"/>
      <c r="AA24" s="127"/>
      <c r="AB24" s="127"/>
      <c r="AC24" s="127"/>
      <c r="AD24" s="127"/>
      <c r="AE24" s="127">
        <v>0</v>
      </c>
      <c r="AF24" s="127"/>
      <c r="AG24" s="127"/>
      <c r="AH24" s="127"/>
      <c r="AI24" s="127"/>
      <c r="AJ24" s="127"/>
      <c r="AK24" s="127"/>
      <c r="AL24" s="127"/>
      <c r="AM24" s="127"/>
      <c r="AN24" s="127">
        <v>0</v>
      </c>
      <c r="AO24" s="127"/>
      <c r="AP24" s="127"/>
      <c r="AQ24" s="127"/>
      <c r="AR24" s="127"/>
      <c r="AS24" s="127"/>
      <c r="AT24" s="127"/>
      <c r="AU24" s="127"/>
      <c r="AV24" s="127"/>
      <c r="AW24" s="127">
        <v>0</v>
      </c>
      <c r="AX24" s="127"/>
      <c r="AY24" s="127"/>
      <c r="AZ24" s="127"/>
      <c r="BA24" s="127"/>
      <c r="BB24" s="127"/>
      <c r="BC24" s="127"/>
      <c r="BD24" s="127"/>
      <c r="BE24" s="127"/>
      <c r="BF24" s="127">
        <v>0</v>
      </c>
      <c r="BG24" s="127"/>
      <c r="BH24" s="127"/>
      <c r="BI24" s="127"/>
      <c r="BJ24" s="127"/>
      <c r="BK24" s="127"/>
      <c r="BL24" s="127"/>
      <c r="BM24" s="127"/>
      <c r="BN24" s="127"/>
      <c r="BO24" s="127">
        <v>0</v>
      </c>
      <c r="BP24" s="127"/>
      <c r="BQ24" s="127"/>
      <c r="BR24" s="127"/>
      <c r="BS24" s="127"/>
      <c r="BT24" s="127"/>
      <c r="BU24" s="127"/>
      <c r="BV24" s="127"/>
      <c r="BW24" s="127"/>
      <c r="BX24" s="127">
        <v>0</v>
      </c>
      <c r="BY24" s="127"/>
      <c r="BZ24" s="127"/>
      <c r="CA24" s="127"/>
      <c r="CB24" s="127"/>
      <c r="CC24" s="127"/>
      <c r="CD24" s="127"/>
      <c r="CE24" s="127"/>
      <c r="CF24" s="127"/>
      <c r="CG24" s="127">
        <v>0</v>
      </c>
      <c r="CH24" s="127"/>
      <c r="CI24" s="127"/>
      <c r="CJ24" s="127"/>
      <c r="CK24" s="127"/>
      <c r="CL24" s="127"/>
      <c r="CM24" s="127"/>
      <c r="CN24" s="127"/>
      <c r="CO24" s="127"/>
      <c r="CP24" s="127">
        <v>0</v>
      </c>
      <c r="CQ24" s="127"/>
      <c r="CR24" s="127"/>
      <c r="CS24" s="127"/>
      <c r="CT24" s="127"/>
      <c r="CU24" s="127"/>
      <c r="CV24" s="127"/>
      <c r="CW24" s="127"/>
      <c r="CX24" s="128"/>
    </row>
    <row r="25" spans="1:102" s="18" customFormat="1" ht="12.75">
      <c r="A25" s="132"/>
      <c r="B25" s="133"/>
      <c r="C25" s="133"/>
      <c r="D25" s="133"/>
      <c r="E25" s="133"/>
      <c r="F25" s="134"/>
      <c r="G25" s="135" t="s">
        <v>143</v>
      </c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4"/>
    </row>
    <row r="26" spans="1:102" s="18" customFormat="1" ht="12.75">
      <c r="A26" s="121" t="s">
        <v>74</v>
      </c>
      <c r="B26" s="122"/>
      <c r="C26" s="122"/>
      <c r="D26" s="122"/>
      <c r="E26" s="122"/>
      <c r="F26" s="123"/>
      <c r="G26" s="124" t="s">
        <v>145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3"/>
    </row>
    <row r="27" spans="1:102" s="18" customFormat="1" ht="12.75">
      <c r="A27" s="126"/>
      <c r="B27" s="127"/>
      <c r="C27" s="127"/>
      <c r="D27" s="127"/>
      <c r="E27" s="127"/>
      <c r="F27" s="128"/>
      <c r="G27" s="129" t="s">
        <v>138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27">
        <v>0</v>
      </c>
      <c r="W27" s="127"/>
      <c r="X27" s="127"/>
      <c r="Y27" s="127"/>
      <c r="Z27" s="127"/>
      <c r="AA27" s="127"/>
      <c r="AB27" s="127"/>
      <c r="AC27" s="127"/>
      <c r="AD27" s="127"/>
      <c r="AE27" s="127">
        <v>0</v>
      </c>
      <c r="AF27" s="127"/>
      <c r="AG27" s="127"/>
      <c r="AH27" s="127"/>
      <c r="AI27" s="127"/>
      <c r="AJ27" s="127"/>
      <c r="AK27" s="127"/>
      <c r="AL27" s="127"/>
      <c r="AM27" s="127"/>
      <c r="AN27" s="127">
        <v>0</v>
      </c>
      <c r="AO27" s="127"/>
      <c r="AP27" s="127"/>
      <c r="AQ27" s="127"/>
      <c r="AR27" s="127"/>
      <c r="AS27" s="127"/>
      <c r="AT27" s="127"/>
      <c r="AU27" s="127"/>
      <c r="AV27" s="127"/>
      <c r="AW27" s="127">
        <v>0</v>
      </c>
      <c r="AX27" s="127"/>
      <c r="AY27" s="127"/>
      <c r="AZ27" s="127"/>
      <c r="BA27" s="127"/>
      <c r="BB27" s="127"/>
      <c r="BC27" s="127"/>
      <c r="BD27" s="127"/>
      <c r="BE27" s="127"/>
      <c r="BF27" s="127">
        <v>0</v>
      </c>
      <c r="BG27" s="127"/>
      <c r="BH27" s="127"/>
      <c r="BI27" s="127"/>
      <c r="BJ27" s="127"/>
      <c r="BK27" s="127"/>
      <c r="BL27" s="127"/>
      <c r="BM27" s="127"/>
      <c r="BN27" s="127"/>
      <c r="BO27" s="127">
        <v>0</v>
      </c>
      <c r="BP27" s="127"/>
      <c r="BQ27" s="127"/>
      <c r="BR27" s="127"/>
      <c r="BS27" s="127"/>
      <c r="BT27" s="127"/>
      <c r="BU27" s="127"/>
      <c r="BV27" s="127"/>
      <c r="BW27" s="127"/>
      <c r="BX27" s="127">
        <v>0</v>
      </c>
      <c r="BY27" s="127"/>
      <c r="BZ27" s="127"/>
      <c r="CA27" s="127"/>
      <c r="CB27" s="127"/>
      <c r="CC27" s="127"/>
      <c r="CD27" s="127"/>
      <c r="CE27" s="127"/>
      <c r="CF27" s="127"/>
      <c r="CG27" s="127">
        <v>0</v>
      </c>
      <c r="CH27" s="127"/>
      <c r="CI27" s="127"/>
      <c r="CJ27" s="127"/>
      <c r="CK27" s="127"/>
      <c r="CL27" s="127"/>
      <c r="CM27" s="127"/>
      <c r="CN27" s="127"/>
      <c r="CO27" s="127"/>
      <c r="CP27" s="127">
        <v>0</v>
      </c>
      <c r="CQ27" s="127"/>
      <c r="CR27" s="127"/>
      <c r="CS27" s="127"/>
      <c r="CT27" s="127"/>
      <c r="CU27" s="127"/>
      <c r="CV27" s="127"/>
      <c r="CW27" s="127"/>
      <c r="CX27" s="128"/>
    </row>
    <row r="28" spans="1:102" s="18" customFormat="1" ht="12.75">
      <c r="A28" s="132"/>
      <c r="B28" s="133"/>
      <c r="C28" s="133"/>
      <c r="D28" s="133"/>
      <c r="E28" s="133"/>
      <c r="F28" s="134"/>
      <c r="G28" s="135" t="s">
        <v>143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4"/>
    </row>
    <row r="29" spans="1:102" s="18" customFormat="1" ht="27.75" customHeight="1">
      <c r="A29" s="137" t="s">
        <v>76</v>
      </c>
      <c r="B29" s="138"/>
      <c r="C29" s="138"/>
      <c r="D29" s="138"/>
      <c r="E29" s="138"/>
      <c r="F29" s="139"/>
      <c r="G29" s="140" t="s">
        <v>146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38">
        <v>0</v>
      </c>
      <c r="W29" s="138"/>
      <c r="X29" s="138"/>
      <c r="Y29" s="138"/>
      <c r="Z29" s="138"/>
      <c r="AA29" s="138"/>
      <c r="AB29" s="138"/>
      <c r="AC29" s="138"/>
      <c r="AD29" s="138"/>
      <c r="AE29" s="138">
        <v>0</v>
      </c>
      <c r="AF29" s="138"/>
      <c r="AG29" s="138"/>
      <c r="AH29" s="138"/>
      <c r="AI29" s="138"/>
      <c r="AJ29" s="138"/>
      <c r="AK29" s="138"/>
      <c r="AL29" s="138"/>
      <c r="AM29" s="138"/>
      <c r="AN29" s="138">
        <v>0</v>
      </c>
      <c r="AO29" s="138"/>
      <c r="AP29" s="138"/>
      <c r="AQ29" s="138"/>
      <c r="AR29" s="138"/>
      <c r="AS29" s="138"/>
      <c r="AT29" s="138"/>
      <c r="AU29" s="138"/>
      <c r="AV29" s="138"/>
      <c r="AW29" s="138">
        <v>0</v>
      </c>
      <c r="AX29" s="138"/>
      <c r="AY29" s="138"/>
      <c r="AZ29" s="138"/>
      <c r="BA29" s="138"/>
      <c r="BB29" s="138"/>
      <c r="BC29" s="138"/>
      <c r="BD29" s="138"/>
      <c r="BE29" s="138"/>
      <c r="BF29" s="138">
        <v>0</v>
      </c>
      <c r="BG29" s="138"/>
      <c r="BH29" s="138"/>
      <c r="BI29" s="138"/>
      <c r="BJ29" s="138"/>
      <c r="BK29" s="138"/>
      <c r="BL29" s="138"/>
      <c r="BM29" s="138"/>
      <c r="BN29" s="138"/>
      <c r="BO29" s="138">
        <v>0</v>
      </c>
      <c r="BP29" s="138"/>
      <c r="BQ29" s="138"/>
      <c r="BR29" s="138"/>
      <c r="BS29" s="138"/>
      <c r="BT29" s="138"/>
      <c r="BU29" s="138"/>
      <c r="BV29" s="138"/>
      <c r="BW29" s="138"/>
      <c r="BX29" s="138">
        <v>0</v>
      </c>
      <c r="BY29" s="138"/>
      <c r="BZ29" s="138"/>
      <c r="CA29" s="138"/>
      <c r="CB29" s="138"/>
      <c r="CC29" s="138"/>
      <c r="CD29" s="138"/>
      <c r="CE29" s="138"/>
      <c r="CF29" s="138"/>
      <c r="CG29" s="138">
        <v>0</v>
      </c>
      <c r="CH29" s="138"/>
      <c r="CI29" s="138"/>
      <c r="CJ29" s="138"/>
      <c r="CK29" s="138"/>
      <c r="CL29" s="138"/>
      <c r="CM29" s="138"/>
      <c r="CN29" s="138"/>
      <c r="CO29" s="138"/>
      <c r="CP29" s="138">
        <v>0</v>
      </c>
      <c r="CQ29" s="138"/>
      <c r="CR29" s="138"/>
      <c r="CS29" s="138"/>
      <c r="CT29" s="138"/>
      <c r="CU29" s="138"/>
      <c r="CV29" s="138"/>
      <c r="CW29" s="138"/>
      <c r="CX29" s="139"/>
    </row>
    <row r="30" ht="4.5" customHeight="1"/>
    <row r="31" spans="1:102" ht="30" customHeight="1">
      <c r="A31" s="51" t="s">
        <v>147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</row>
    <row r="32" spans="1:102" ht="106.5" customHeight="1">
      <c r="A32" s="142" t="s">
        <v>148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BQ16" sqref="BQ16:CA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149</v>
      </c>
    </row>
    <row r="2" spans="67:102" s="1" customFormat="1" ht="39.75" customHeight="1">
      <c r="BO2" s="59" t="s">
        <v>1</v>
      </c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43" t="s">
        <v>130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</row>
    <row r="10" spans="1:102" s="6" customFormat="1" ht="36.75" customHeight="1">
      <c r="A10" s="144" t="s">
        <v>150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</row>
    <row r="11" ht="12" customHeight="1" hidden="1"/>
    <row r="12" spans="1:102" s="9" customFormat="1" ht="33.75" customHeight="1">
      <c r="A12" s="145" t="s">
        <v>151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61"/>
      <c r="AI12" s="46" t="s">
        <v>152</v>
      </c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66"/>
      <c r="BQ12" s="46" t="s">
        <v>134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</row>
    <row r="13" spans="1:102" s="9" customFormat="1" ht="33.7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62"/>
      <c r="AI13" s="58" t="s">
        <v>125</v>
      </c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 t="s">
        <v>126</v>
      </c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 t="s">
        <v>136</v>
      </c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 t="s">
        <v>125</v>
      </c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 t="s">
        <v>126</v>
      </c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 t="s">
        <v>136</v>
      </c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46"/>
    </row>
    <row r="14" spans="1:102" s="10" customFormat="1" ht="15.75">
      <c r="A14" s="68" t="s">
        <v>60</v>
      </c>
      <c r="B14" s="68"/>
      <c r="C14" s="68"/>
      <c r="D14" s="68"/>
      <c r="E14" s="68"/>
      <c r="F14" s="68"/>
      <c r="G14" s="70" t="s">
        <v>137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67"/>
    </row>
    <row r="15" spans="1:102" s="10" customFormat="1" ht="16.5" customHeight="1">
      <c r="A15" s="75"/>
      <c r="B15" s="75"/>
      <c r="C15" s="75"/>
      <c r="D15" s="75"/>
      <c r="E15" s="75"/>
      <c r="F15" s="75"/>
      <c r="G15" s="77" t="s">
        <v>138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79">
        <v>21</v>
      </c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>
        <v>155</v>
      </c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4"/>
    </row>
    <row r="16" spans="1:102" s="10" customFormat="1" ht="16.5" customHeight="1">
      <c r="A16" s="50"/>
      <c r="B16" s="50"/>
      <c r="C16" s="50"/>
      <c r="D16" s="50"/>
      <c r="E16" s="50"/>
      <c r="F16" s="50"/>
      <c r="G16" s="82" t="s">
        <v>139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80"/>
    </row>
    <row r="17" spans="1:102" s="10" customFormat="1" ht="33.75" customHeight="1">
      <c r="A17" s="68" t="s">
        <v>63</v>
      </c>
      <c r="B17" s="68"/>
      <c r="C17" s="68"/>
      <c r="D17" s="68"/>
      <c r="E17" s="68"/>
      <c r="F17" s="68"/>
      <c r="G17" s="70" t="s">
        <v>153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67"/>
    </row>
    <row r="18" spans="1:102" s="10" customFormat="1" ht="16.5" customHeight="1">
      <c r="A18" s="75"/>
      <c r="B18" s="75"/>
      <c r="C18" s="75"/>
      <c r="D18" s="75"/>
      <c r="E18" s="75"/>
      <c r="F18" s="75"/>
      <c r="G18" s="77" t="s">
        <v>138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79">
        <v>0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>
        <v>0</v>
      </c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>
        <v>0</v>
      </c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>
        <v>0</v>
      </c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>
        <v>0</v>
      </c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>
        <v>0</v>
      </c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4"/>
    </row>
    <row r="19" spans="1:102" s="10" customFormat="1" ht="16.5" customHeight="1">
      <c r="A19" s="50"/>
      <c r="B19" s="50"/>
      <c r="C19" s="50"/>
      <c r="D19" s="50"/>
      <c r="E19" s="50"/>
      <c r="F19" s="50"/>
      <c r="G19" s="82" t="s">
        <v>141</v>
      </c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80"/>
    </row>
    <row r="20" spans="1:102" s="10" customFormat="1" ht="33.75" customHeight="1">
      <c r="A20" s="68" t="s">
        <v>65</v>
      </c>
      <c r="B20" s="68"/>
      <c r="C20" s="68"/>
      <c r="D20" s="68"/>
      <c r="E20" s="68"/>
      <c r="F20" s="68"/>
      <c r="G20" s="70" t="s">
        <v>142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67"/>
    </row>
    <row r="21" spans="1:102" s="10" customFormat="1" ht="15.75">
      <c r="A21" s="75"/>
      <c r="B21" s="75"/>
      <c r="C21" s="75"/>
      <c r="D21" s="75"/>
      <c r="E21" s="75"/>
      <c r="F21" s="75"/>
      <c r="G21" s="77" t="s">
        <v>138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79">
        <v>0</v>
      </c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>
        <v>1</v>
      </c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>
        <v>0</v>
      </c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>
        <v>0</v>
      </c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>
        <v>286.7</v>
      </c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>
        <v>0</v>
      </c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4"/>
    </row>
    <row r="22" spans="1:102" s="10" customFormat="1" ht="33.75" customHeight="1">
      <c r="A22" s="50"/>
      <c r="B22" s="50"/>
      <c r="C22" s="50"/>
      <c r="D22" s="50"/>
      <c r="E22" s="50"/>
      <c r="F22" s="50"/>
      <c r="G22" s="82" t="s">
        <v>154</v>
      </c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80"/>
    </row>
    <row r="23" spans="1:102" s="10" customFormat="1" ht="33.75" customHeight="1">
      <c r="A23" s="68" t="s">
        <v>72</v>
      </c>
      <c r="B23" s="68"/>
      <c r="C23" s="68"/>
      <c r="D23" s="68"/>
      <c r="E23" s="68"/>
      <c r="F23" s="68"/>
      <c r="G23" s="70" t="s">
        <v>144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67"/>
    </row>
    <row r="24" spans="1:102" s="10" customFormat="1" ht="15.75">
      <c r="A24" s="75"/>
      <c r="B24" s="75"/>
      <c r="C24" s="75"/>
      <c r="D24" s="75"/>
      <c r="E24" s="75"/>
      <c r="F24" s="75"/>
      <c r="G24" s="77" t="s">
        <v>138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79">
        <v>0</v>
      </c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>
        <v>0</v>
      </c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>
        <v>0</v>
      </c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>
        <v>0</v>
      </c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>
        <v>0</v>
      </c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>
        <v>0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4"/>
    </row>
    <row r="25" spans="1:102" s="10" customFormat="1" ht="33.75" customHeight="1">
      <c r="A25" s="50"/>
      <c r="B25" s="50"/>
      <c r="C25" s="50"/>
      <c r="D25" s="50"/>
      <c r="E25" s="50"/>
      <c r="F25" s="50"/>
      <c r="G25" s="82" t="s">
        <v>154</v>
      </c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80"/>
    </row>
    <row r="26" spans="1:102" s="10" customFormat="1" ht="16.5" customHeight="1">
      <c r="A26" s="68" t="s">
        <v>74</v>
      </c>
      <c r="B26" s="68"/>
      <c r="C26" s="68"/>
      <c r="D26" s="68"/>
      <c r="E26" s="68"/>
      <c r="F26" s="68"/>
      <c r="G26" s="70" t="s">
        <v>145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67"/>
    </row>
    <row r="27" spans="1:102" s="10" customFormat="1" ht="15.75">
      <c r="A27" s="75"/>
      <c r="B27" s="75"/>
      <c r="C27" s="75"/>
      <c r="D27" s="75"/>
      <c r="E27" s="75"/>
      <c r="F27" s="75"/>
      <c r="G27" s="77" t="s">
        <v>138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79">
        <v>0</v>
      </c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>
        <v>0</v>
      </c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>
        <v>0</v>
      </c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>
        <v>0</v>
      </c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>
        <v>0</v>
      </c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>
        <v>0</v>
      </c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4"/>
    </row>
    <row r="28" spans="1:102" s="10" customFormat="1" ht="33.75" customHeight="1">
      <c r="A28" s="50"/>
      <c r="B28" s="50"/>
      <c r="C28" s="50"/>
      <c r="D28" s="50"/>
      <c r="E28" s="50"/>
      <c r="F28" s="50"/>
      <c r="G28" s="82" t="s">
        <v>154</v>
      </c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80"/>
    </row>
    <row r="29" spans="1:102" s="10" customFormat="1" ht="18" customHeight="1">
      <c r="A29" s="38" t="s">
        <v>76</v>
      </c>
      <c r="B29" s="38"/>
      <c r="C29" s="38"/>
      <c r="D29" s="38"/>
      <c r="E29" s="38"/>
      <c r="F29" s="38"/>
      <c r="G29" s="40" t="s">
        <v>155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83"/>
    </row>
    <row r="30" ht="14.25" customHeight="1" hidden="1"/>
    <row r="31" spans="1:102" s="1" customFormat="1" ht="28.5" customHeight="1">
      <c r="A31" s="51" t="s">
        <v>147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</row>
    <row r="32" spans="1:102" s="1" customFormat="1" ht="105.75" customHeight="1">
      <c r="A32" s="142" t="s">
        <v>148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Король Михаил Алексеевич</cp:lastModifiedBy>
  <cp:lastPrinted>2016-10-19T05:22:13Z</cp:lastPrinted>
  <dcterms:created xsi:type="dcterms:W3CDTF">2011-01-11T10:25:48Z</dcterms:created>
  <dcterms:modified xsi:type="dcterms:W3CDTF">2017-10-20T11:29:46Z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