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firstSheet="3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<sst xmlns="http://schemas.openxmlformats.org/spreadsheetml/2006/main" count="264" uniqueCount="162">
  <si>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</si>
  <si>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</si>
  <si>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</si>
  <si>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</si>
  <si>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</si>
  <si>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</si>
  <si>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</si>
  <si>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</si>
  <si>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</si>
  <si>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</si>
  <si>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</si>
  <si>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</si>
  <si>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</si>
  <si>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</si>
  <si>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</si>
  <si>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</si>
  <si>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</si>
  <si>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</si>
  <si>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</si>
  <si>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</si>
  <si>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</si>
  <si>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</si>
  <si>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</si>
  <si>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</si>
  <si>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</si>
  <si>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</si>
  <si>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</si>
  <si>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</si>
  <si>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</si>
  <si>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</si>
  <si>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</si>
  <si>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</si>
  <si>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</si>
  <si>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</si>
  <si>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</si>
  <si>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</si>
  <si>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</si>
  <si>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</si>
  <si>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</si>
  <si>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</si>
  <si>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</si>
  <si>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</si>
  <si>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</si>
  <si>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</si>
  <si>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</si>
  <si>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</si>
  <si>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</si>
  <si>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</si>
  <si>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</si>
  <si>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</si>
  <si>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</si>
  <si>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</si>
  <si>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</si>
  <si>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</si>
  <si>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</si>
  <si>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</si>
  <si>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</si>
  <si>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</si>
  <si>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</si>
  <si>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</si>
  <si>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</si>
  <si>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</si>
  <si>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</si>
  <si>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</si>
  <si>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</si>
  <si>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</si>
  <si>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</si>
  <si>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</si>
  <si>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</si>
  <si>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</si>
  <si>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</si>
  <si>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</si>
  <si>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</si>
  <si>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</si>
  <si>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</si>
  <si>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</si>
  <si>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</si>
  <si>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</si>
  <si>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</si>
  <si>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</si>
  <si>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</si>
  <si>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</si>
  <si>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</si>
  <si>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</si>
  <si>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</si>
  <si>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</si>
  <si>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</si>
  <si>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</si>
  <si>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</si>
  <si>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</si>
  <si>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</si>
  <si>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</si>
  <si>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</si>
  <si>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</si>
  <si>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</si>
  <si>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</si>
  <si>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</si>
  <si>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</si>
  <si>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</si>
  <si>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</si>
  <si>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</si>
  <si>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</si>
  <si>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</si>
  <si>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</si>
  <si>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</si>
  <si>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</si>
  <si>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</si>
  <si>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</si>
  <si>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</si>
  <si>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</si>
  <si>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</si>
  <si>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</si>
  <si>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</si>
  <si>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</si>
  <si>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</si>
  <si>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</si>
  <si>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</si>
  <si>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</si>
  <si>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</si>
  <si>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</si>
  <si>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</si>
  <si>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</si>
  <si>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</si>
  <si>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</si>
  <si>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</si>
  <si>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</si>
  <si>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</si>
  <si>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</si>
  <si>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</si>
  <si>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</si>
  <si>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</si>
  <si>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</si>
  <si>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</si>
  <si>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</si>
  <si>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</si>
  <si>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</si>
  <si>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</si>
  <si>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</si>
  <si>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</si>
  <si>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</si>
  <si>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</si>
  <si>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</si>
  <si>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</si>
  <si>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</si>
  <si>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</si>
  <si>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</si>
  <si>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</si>
  <si>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</si>
  <si>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</si>
  <si>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</si>
  <si>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</si>
  <si>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</si>
  <si>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</si>
  <si>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</si>
  <si>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</si>
  <si>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</si>
  <si>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</si>
  <si>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</si>
  <si>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</si>
  <si>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Волгоградской области</t>
    </r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</si>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</sst>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175" fontId="9" fillId="0" borderId="31" xfId="0" applyNumberFormat="1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175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 indent="1"/>
    </xf>
    <xf numFmtId="171" fontId="9" fillId="0" borderId="34" xfId="6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7\&#1042;&#1086;&#1083;&#1075;&#1086;&#1075;&#1088;&#1072;&#1076;\&#1042;&#1086;&#1088;&#1086;&#1085;&#1077;&#1078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8%20&#1075;&#1086;&#1076;\&#1042;&#1086;&#1083;&#1075;&#1086;&#1075;&#1088;&#1072;&#1076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83;&#1075;&#1086;&#1075;&#1088;&#1072;&#1076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7">
        <row r="22">
          <cell r="C22">
            <v>2.7604096323908225</v>
          </cell>
        </row>
        <row r="33">
          <cell r="Q33">
            <v>11.080859290107838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1051.7311720553237</v>
          </cell>
        </row>
      </sheetData>
      <sheetData sheetId="6">
        <row r="9">
          <cell r="E9">
            <v>416.9445266598353</v>
          </cell>
        </row>
        <row r="16">
          <cell r="E16">
            <v>400.9497639062193</v>
          </cell>
        </row>
        <row r="20">
          <cell r="E20">
            <v>95.67768291703919</v>
          </cell>
        </row>
        <row r="24">
          <cell r="E24">
            <v>138.15919857222985</v>
          </cell>
        </row>
      </sheetData>
      <sheetData sheetId="7">
        <row r="12">
          <cell r="C12">
            <v>63.38002131216002</v>
          </cell>
        </row>
        <row r="33">
          <cell r="E33">
            <v>50.03334319918024</v>
          </cell>
          <cell r="P33">
            <v>48.113971668746316</v>
          </cell>
          <cell r="Q33">
            <v>11.481321950044704</v>
          </cell>
          <cell r="R33">
            <v>16.579103828667584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595846</v>
          </cell>
        </row>
        <row r="9">
          <cell r="C9">
            <v>666699</v>
          </cell>
        </row>
        <row r="17">
          <cell r="C17">
            <v>3123.8416666666667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9" sqref="B9:F9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160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37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2" t="s">
        <v>50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="80" zoomScaleNormal="70" zoomScaleSheetLayoutView="80" zoomScalePageLayoutView="0" workbookViewId="0" topLeftCell="A1">
      <pane ySplit="16" topLeftCell="A23" activePane="bottomLeft" state="frozen"/>
      <selection pane="topLeft" activeCell="BD21" sqref="BD21"/>
      <selection pane="bottomLeft" activeCell="BU24" sqref="BU24:CI24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5</v>
      </c>
      <c r="AK11" s="39" t="s">
        <v>159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161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5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9" t="s">
        <v>23</v>
      </c>
      <c r="B17" s="49"/>
      <c r="C17" s="49"/>
      <c r="D17" s="49"/>
      <c r="E17" s="49"/>
      <c r="F17" s="49"/>
      <c r="G17" s="49"/>
      <c r="H17" s="49"/>
      <c r="I17" s="50" t="s">
        <v>13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1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7">
        <f>'[2]станд.тариф.став.'!$E$4</f>
        <v>1051.7311720553237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7">
        <f>BU17</f>
        <v>1051.7311720553237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</row>
    <row r="18" spans="1:102" s="10" customFormat="1" ht="51" customHeight="1">
      <c r="A18" s="49" t="s">
        <v>24</v>
      </c>
      <c r="B18" s="49"/>
      <c r="C18" s="49"/>
      <c r="D18" s="49"/>
      <c r="E18" s="49"/>
      <c r="F18" s="49"/>
      <c r="G18" s="49"/>
      <c r="H18" s="49"/>
      <c r="I18" s="50" t="s">
        <v>15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1"/>
      <c r="BB18" s="53" t="s">
        <v>12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47">
        <f>'[2]кальк.'!$E$9</f>
        <v>416.9445266598353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7">
        <f>BU18</f>
        <v>416.9445266598353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</row>
    <row r="19" spans="1:102" s="10" customFormat="1" ht="48.75" customHeight="1">
      <c r="A19" s="58" t="s">
        <v>25</v>
      </c>
      <c r="B19" s="58"/>
      <c r="C19" s="58"/>
      <c r="D19" s="58"/>
      <c r="E19" s="58"/>
      <c r="F19" s="58"/>
      <c r="G19" s="58"/>
      <c r="H19" s="58"/>
      <c r="I19" s="59" t="s">
        <v>16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6">
        <f>'[2]кальк.'!$E$16</f>
        <v>400.9497639062193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7">
        <f>BU19</f>
        <v>400.9497639062193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spans="1:102" s="10" customFormat="1" ht="82.5" customHeight="1">
      <c r="A20" s="49" t="s">
        <v>26</v>
      </c>
      <c r="B20" s="49"/>
      <c r="C20" s="49"/>
      <c r="D20" s="49"/>
      <c r="E20" s="49"/>
      <c r="F20" s="49"/>
      <c r="G20" s="49"/>
      <c r="H20" s="49"/>
      <c r="I20" s="50" t="s">
        <v>31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1"/>
      <c r="BB20" s="53" t="s">
        <v>17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2">
        <f>'[2]кальк.'!$E$20</f>
        <v>95.67768291703919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>
        <f>BU20</f>
        <v>95.67768291703919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10" customFormat="1" ht="85.5" customHeight="1">
      <c r="A21" s="49" t="s">
        <v>27</v>
      </c>
      <c r="B21" s="49"/>
      <c r="C21" s="49"/>
      <c r="D21" s="49"/>
      <c r="E21" s="49"/>
      <c r="F21" s="49"/>
      <c r="G21" s="49"/>
      <c r="H21" s="49"/>
      <c r="I21" s="50" t="s">
        <v>18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1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2">
        <f>'[2]кальк.'!$E$24</f>
        <v>138.15919857222985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3">
        <v>188.98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10" customFormat="1" ht="135" customHeight="1">
      <c r="A22" s="49" t="s">
        <v>28</v>
      </c>
      <c r="B22" s="49"/>
      <c r="C22" s="49"/>
      <c r="D22" s="49"/>
      <c r="E22" s="49"/>
      <c r="F22" s="49"/>
      <c r="G22" s="49"/>
      <c r="H22" s="49"/>
      <c r="I22" s="50" t="s">
        <v>155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1"/>
      <c r="BB22" s="53" t="s">
        <v>17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61">
        <f>'[3]станд.тариф.став.'!$C$8</f>
        <v>595846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61">
        <f>BU22</f>
        <v>595846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256" s="10" customFormat="1" ht="135" customHeight="1">
      <c r="A23" s="49" t="s">
        <v>28</v>
      </c>
      <c r="B23" s="49"/>
      <c r="C23" s="49"/>
      <c r="D23" s="49"/>
      <c r="E23" s="49"/>
      <c r="F23" s="49"/>
      <c r="G23" s="49"/>
      <c r="H23" s="49"/>
      <c r="I23" s="50" t="s">
        <v>156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53" t="s">
        <v>17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61">
        <f>'[3]станд.тариф.став.'!$C$9</f>
        <v>666699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61">
        <f>BU23</f>
        <v>666699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49"/>
      <c r="CZ23" s="49"/>
      <c r="DA23" s="49"/>
      <c r="DB23" s="49"/>
      <c r="DC23" s="49"/>
      <c r="DD23" s="49"/>
      <c r="DE23" s="49"/>
      <c r="DF23" s="49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1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61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61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49"/>
      <c r="GX23" s="49"/>
      <c r="GY23" s="49"/>
      <c r="GZ23" s="49"/>
      <c r="HA23" s="49"/>
      <c r="HB23" s="49"/>
      <c r="HC23" s="49"/>
      <c r="HD23" s="49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102" s="10" customFormat="1" ht="132.75" customHeight="1">
      <c r="A24" s="58" t="s">
        <v>29</v>
      </c>
      <c r="B24" s="58"/>
      <c r="C24" s="58"/>
      <c r="D24" s="58"/>
      <c r="E24" s="58"/>
      <c r="F24" s="58"/>
      <c r="G24" s="58"/>
      <c r="H24" s="58"/>
      <c r="I24" s="59" t="s">
        <v>32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48" t="s">
        <v>17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0" customFormat="1" ht="119.25" customHeight="1">
      <c r="A25" s="49" t="s">
        <v>30</v>
      </c>
      <c r="B25" s="49"/>
      <c r="C25" s="49"/>
      <c r="D25" s="49"/>
      <c r="E25" s="49"/>
      <c r="F25" s="49"/>
      <c r="G25" s="49"/>
      <c r="H25" s="49"/>
      <c r="I25" s="50" t="s">
        <v>33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61">
        <f>'[3]станд.тариф.став.'!$C$17</f>
        <v>3123.8416666666667</v>
      </c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>
        <f>BU25</f>
        <v>3123.8416666666667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ht="4.5" customHeight="1" hidden="1"/>
    <row r="27" spans="1:102" ht="44.25" customHeight="1">
      <c r="A27" s="62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ht="3" customHeight="1"/>
  </sheetData>
  <sheetProtection/>
  <mergeCells count="64">
    <mergeCell ref="DG23:EY23"/>
    <mergeCell ref="EZ23:FR23"/>
    <mergeCell ref="FS23:GG23"/>
    <mergeCell ref="GH23:GV23"/>
    <mergeCell ref="GW23:HD23"/>
    <mergeCell ref="HE23:IV23"/>
    <mergeCell ref="A23:H23"/>
    <mergeCell ref="I23:BA23"/>
    <mergeCell ref="BB23:BT23"/>
    <mergeCell ref="BU23:CI23"/>
    <mergeCell ref="CJ23:CX23"/>
    <mergeCell ref="CY23:DF23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Normal="70" zoomScaleSheetLayoutView="100" zoomScalePageLayoutView="0" workbookViewId="0" topLeftCell="A1">
      <pane xSplit="44" ySplit="12" topLeftCell="AS30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23" sqref="AS23:BL23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ht="15" customHeight="1" hidden="1"/>
    <row r="12" spans="1:102" s="9" customFormat="1" ht="114" customHeight="1">
      <c r="A12" s="54" t="s">
        <v>56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 t="s">
        <v>57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 t="s">
        <v>58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 t="s">
        <v>59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</row>
    <row r="13" spans="1:102" s="10" customFormat="1" ht="37.5" customHeight="1">
      <c r="A13" s="53" t="s">
        <v>60</v>
      </c>
      <c r="B13" s="53"/>
      <c r="C13" s="53"/>
      <c r="D13" s="53"/>
      <c r="E13" s="53"/>
      <c r="F13" s="53"/>
      <c r="G13" s="53"/>
      <c r="H13" s="53"/>
      <c r="I13" s="67" t="s">
        <v>61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6">
        <f>AS14+AS15</f>
        <v>50033.343199180235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53">
        <f>BM14+BM15</f>
        <v>120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61">
        <f>AS13/BM13</f>
        <v>416.9445266598353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</row>
    <row r="14" spans="1:102" s="10" customFormat="1" ht="19.5" customHeight="1">
      <c r="A14" s="53"/>
      <c r="B14" s="53"/>
      <c r="C14" s="53"/>
      <c r="D14" s="53"/>
      <c r="E14" s="53"/>
      <c r="F14" s="53"/>
      <c r="G14" s="53"/>
      <c r="H14" s="53"/>
      <c r="I14" s="65" t="s">
        <v>11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>
        <f>'[2]НВВ'!$E$33*1000</f>
        <v>50033.343199180235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53">
        <v>120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61">
        <f>AS14/BM14</f>
        <v>416.9445266598353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10" customFormat="1" ht="19.5" customHeight="1">
      <c r="A15" s="53"/>
      <c r="B15" s="53"/>
      <c r="C15" s="53"/>
      <c r="D15" s="53"/>
      <c r="E15" s="53"/>
      <c r="F15" s="53"/>
      <c r="G15" s="53"/>
      <c r="H15" s="53"/>
      <c r="I15" s="65" t="s">
        <v>62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10" customFormat="1" ht="48.75" customHeight="1">
      <c r="A16" s="53" t="s">
        <v>63</v>
      </c>
      <c r="B16" s="53"/>
      <c r="C16" s="53"/>
      <c r="D16" s="53"/>
      <c r="E16" s="53"/>
      <c r="F16" s="53"/>
      <c r="G16" s="53"/>
      <c r="H16" s="53"/>
      <c r="I16" s="67" t="s">
        <v>64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</row>
    <row r="17" spans="1:102" s="10" customFormat="1" ht="48.75" customHeight="1">
      <c r="A17" s="53" t="s">
        <v>65</v>
      </c>
      <c r="B17" s="53"/>
      <c r="C17" s="53"/>
      <c r="D17" s="53"/>
      <c r="E17" s="53"/>
      <c r="F17" s="53"/>
      <c r="G17" s="53"/>
      <c r="H17" s="53"/>
      <c r="I17" s="67" t="s">
        <v>66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6">
        <f>AS18+AS20+AS21+AS22+AS23+AS19</f>
        <v>1637406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53">
        <v>120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61">
        <f>CG18+CG20+CG21+CG22+CG23</f>
        <v>8089.225</v>
      </c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</row>
    <row r="18" spans="1:102" s="10" customFormat="1" ht="15.75">
      <c r="A18" s="53"/>
      <c r="B18" s="53"/>
      <c r="C18" s="53"/>
      <c r="D18" s="53"/>
      <c r="E18" s="53"/>
      <c r="F18" s="53"/>
      <c r="G18" s="53"/>
      <c r="H18" s="53"/>
      <c r="I18" s="65" t="s">
        <v>157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>
        <f>'[3]станд.тариф.став.'!$C$8</f>
        <v>595846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53">
        <v>120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61">
        <f>AS18/BM18</f>
        <v>4965.383333333333</v>
      </c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</row>
    <row r="19" spans="1:102" s="10" customFormat="1" ht="15.75">
      <c r="A19" s="53"/>
      <c r="B19" s="53"/>
      <c r="C19" s="53"/>
      <c r="D19" s="53"/>
      <c r="E19" s="53"/>
      <c r="F19" s="53"/>
      <c r="G19" s="53"/>
      <c r="H19" s="53"/>
      <c r="I19" s="65" t="s">
        <v>158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>
        <f>'[3]станд.тариф.став.'!$C$9</f>
        <v>666699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53">
        <v>120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61">
        <f>AS19/BM19</f>
        <v>5555.825</v>
      </c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</row>
    <row r="20" spans="1:102" s="10" customFormat="1" ht="15.75">
      <c r="A20" s="53"/>
      <c r="B20" s="53"/>
      <c r="C20" s="53"/>
      <c r="D20" s="53"/>
      <c r="E20" s="53"/>
      <c r="F20" s="53"/>
      <c r="G20" s="53"/>
      <c r="H20" s="53"/>
      <c r="I20" s="65" t="s">
        <v>67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</row>
    <row r="21" spans="1:102" s="10" customFormat="1" ht="15.75">
      <c r="A21" s="53"/>
      <c r="B21" s="53"/>
      <c r="C21" s="53"/>
      <c r="D21" s="53"/>
      <c r="E21" s="53"/>
      <c r="F21" s="53"/>
      <c r="G21" s="53"/>
      <c r="H21" s="53"/>
      <c r="I21" s="65" t="s">
        <v>68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</row>
    <row r="22" spans="1:102" s="10" customFormat="1" ht="66.75" customHeight="1">
      <c r="A22" s="53"/>
      <c r="B22" s="53"/>
      <c r="C22" s="53"/>
      <c r="D22" s="53"/>
      <c r="E22" s="53"/>
      <c r="F22" s="53"/>
      <c r="G22" s="53"/>
      <c r="H22" s="53"/>
      <c r="I22" s="65" t="s">
        <v>69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>
        <f>'[3]станд.тариф.став.'!$C$17*120</f>
        <v>374861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53">
        <v>120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61">
        <f>AS22/BM22</f>
        <v>3123.8416666666667</v>
      </c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10" customFormat="1" ht="50.25" customHeight="1">
      <c r="A23" s="53"/>
      <c r="B23" s="53"/>
      <c r="C23" s="53"/>
      <c r="D23" s="53"/>
      <c r="E23" s="53"/>
      <c r="F23" s="53"/>
      <c r="G23" s="53"/>
      <c r="H23" s="53"/>
      <c r="I23" s="65" t="s">
        <v>70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0" customFormat="1" ht="48.75" customHeight="1">
      <c r="A24" s="53" t="s">
        <v>71</v>
      </c>
      <c r="B24" s="53"/>
      <c r="C24" s="53"/>
      <c r="D24" s="53"/>
      <c r="E24" s="53"/>
      <c r="F24" s="53"/>
      <c r="G24" s="53"/>
      <c r="H24" s="53"/>
      <c r="I24" s="67" t="s">
        <v>72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6">
        <f>AS25+AS26</f>
        <v>48113.971668746315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53">
        <f>BM25+BM26</f>
        <v>120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61">
        <f aca="true" t="shared" si="0" ref="CG24:CG31">AS24/BM24</f>
        <v>400.9497639062193</v>
      </c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</row>
    <row r="25" spans="1:102" s="10" customFormat="1" ht="19.5" customHeight="1">
      <c r="A25" s="53"/>
      <c r="B25" s="53"/>
      <c r="C25" s="53"/>
      <c r="D25" s="53"/>
      <c r="E25" s="53"/>
      <c r="F25" s="53"/>
      <c r="G25" s="53"/>
      <c r="H25" s="53"/>
      <c r="I25" s="65" t="s">
        <v>11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>
        <f>'[2]НВВ'!$P$33*1000</f>
        <v>48113.971668746315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53">
        <v>120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61">
        <f t="shared" si="0"/>
        <v>400.9497639062193</v>
      </c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10" customFormat="1" ht="19.5" customHeight="1">
      <c r="A26" s="53"/>
      <c r="B26" s="53"/>
      <c r="C26" s="53"/>
      <c r="D26" s="53"/>
      <c r="E26" s="53"/>
      <c r="F26" s="53"/>
      <c r="G26" s="53"/>
      <c r="H26" s="53"/>
      <c r="I26" s="65" t="s">
        <v>62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10" customFormat="1" ht="81.75" customHeight="1">
      <c r="A27" s="53" t="s">
        <v>73</v>
      </c>
      <c r="B27" s="53"/>
      <c r="C27" s="53"/>
      <c r="D27" s="53"/>
      <c r="E27" s="53"/>
      <c r="F27" s="53"/>
      <c r="G27" s="53"/>
      <c r="H27" s="53"/>
      <c r="I27" s="67" t="s">
        <v>74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6">
        <f>'[2]НВВ'!$Q$33*1000</f>
        <v>11481.321950044703</v>
      </c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53">
        <f>BM28+BM29</f>
        <v>120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61">
        <f t="shared" si="0"/>
        <v>95.67768291703919</v>
      </c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0" customFormat="1" ht="19.5" customHeight="1">
      <c r="A28" s="53"/>
      <c r="B28" s="53"/>
      <c r="C28" s="53"/>
      <c r="D28" s="53"/>
      <c r="E28" s="53"/>
      <c r="F28" s="53"/>
      <c r="G28" s="53"/>
      <c r="H28" s="53"/>
      <c r="I28" s="65" t="s">
        <v>11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>
        <f>'[1]НВВ'!$Q$33*1000</f>
        <v>11080.85929010784</v>
      </c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53">
        <v>120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61">
        <f t="shared" si="0"/>
        <v>92.34049408423199</v>
      </c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2" s="10" customFormat="1" ht="19.5" customHeight="1">
      <c r="A29" s="53"/>
      <c r="B29" s="53"/>
      <c r="C29" s="53"/>
      <c r="D29" s="53"/>
      <c r="E29" s="53"/>
      <c r="F29" s="53"/>
      <c r="G29" s="53"/>
      <c r="H29" s="53"/>
      <c r="I29" s="65" t="s">
        <v>62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02" s="10" customFormat="1" ht="150" customHeight="1">
      <c r="A30" s="53" t="s">
        <v>75</v>
      </c>
      <c r="B30" s="53"/>
      <c r="C30" s="53"/>
      <c r="D30" s="53"/>
      <c r="E30" s="53"/>
      <c r="F30" s="53"/>
      <c r="G30" s="53"/>
      <c r="H30" s="53"/>
      <c r="I30" s="67" t="s">
        <v>76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6">
        <f>AS31+AS32</f>
        <v>16579.103828667583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53">
        <f>BM31+BM32</f>
        <v>120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61">
        <f t="shared" si="0"/>
        <v>138.15919857222985</v>
      </c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</row>
    <row r="31" spans="1:102" s="10" customFormat="1" ht="15.75">
      <c r="A31" s="53"/>
      <c r="B31" s="53"/>
      <c r="C31" s="53"/>
      <c r="D31" s="53"/>
      <c r="E31" s="53"/>
      <c r="F31" s="53"/>
      <c r="G31" s="53"/>
      <c r="H31" s="53"/>
      <c r="I31" s="65" t="s">
        <v>11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>
        <f>'[2]НВВ'!$R$33*1000</f>
        <v>16579.103828667583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53">
        <v>120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61">
        <f t="shared" si="0"/>
        <v>138.15919857222985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s="10" customFormat="1" ht="15.75">
      <c r="A32" s="53"/>
      <c r="B32" s="53"/>
      <c r="C32" s="53"/>
      <c r="D32" s="53"/>
      <c r="E32" s="53"/>
      <c r="F32" s="53"/>
      <c r="G32" s="53"/>
      <c r="H32" s="53"/>
      <c r="I32" s="65" t="s">
        <v>62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</row>
    <row r="33" ht="4.5" customHeight="1" hidden="1"/>
    <row r="34" spans="1:102" ht="27.75" customHeight="1">
      <c r="A34" s="62" t="s">
        <v>77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</row>
    <row r="35" ht="3" customHeight="1"/>
  </sheetData>
  <sheetProtection/>
  <mergeCells count="108"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79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96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83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5" t="s">
        <v>84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88" t="s">
        <v>60</v>
      </c>
      <c r="B15" s="88"/>
      <c r="C15" s="88"/>
      <c r="D15" s="88"/>
      <c r="E15" s="88"/>
      <c r="F15" s="88"/>
      <c r="G15" s="88"/>
      <c r="H15" s="88"/>
      <c r="I15" s="89" t="s">
        <v>85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1">
        <f>BJ17+BJ18+BJ20+BJ21</f>
        <v>0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2">
        <f>CD17+CD18+CD19+CD20+CD21+CD32</f>
        <v>125.50795742344746</v>
      </c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3"/>
    </row>
    <row r="16" spans="1:102" s="10" customFormat="1" ht="21.75" customHeight="1">
      <c r="A16" s="78"/>
      <c r="B16" s="78"/>
      <c r="C16" s="78"/>
      <c r="D16" s="78"/>
      <c r="E16" s="78"/>
      <c r="F16" s="78"/>
      <c r="G16" s="78"/>
      <c r="H16" s="78"/>
      <c r="I16" s="94" t="s">
        <v>86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3"/>
    </row>
    <row r="17" spans="1:102" s="10" customFormat="1" ht="21.75" customHeight="1">
      <c r="A17" s="78"/>
      <c r="B17" s="78"/>
      <c r="C17" s="78"/>
      <c r="D17" s="78"/>
      <c r="E17" s="78"/>
      <c r="F17" s="78"/>
      <c r="G17" s="78"/>
      <c r="H17" s="78"/>
      <c r="I17" s="84" t="s">
        <v>87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2">
        <v>13</v>
      </c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21.75" customHeight="1">
      <c r="A18" s="78"/>
      <c r="B18" s="78"/>
      <c r="C18" s="78"/>
      <c r="D18" s="78"/>
      <c r="E18" s="78"/>
      <c r="F18" s="78"/>
      <c r="G18" s="78"/>
      <c r="H18" s="78"/>
      <c r="I18" s="84" t="s">
        <v>88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3"/>
    </row>
    <row r="19" spans="1:102" s="10" customFormat="1" ht="21.75" customHeight="1">
      <c r="A19" s="78"/>
      <c r="B19" s="78"/>
      <c r="C19" s="78"/>
      <c r="D19" s="78"/>
      <c r="E19" s="78"/>
      <c r="F19" s="78"/>
      <c r="G19" s="78"/>
      <c r="H19" s="78"/>
      <c r="I19" s="84" t="s">
        <v>89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2">
        <f>'[2]НВВ'!$C$12</f>
        <v>63.38002131216002</v>
      </c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3"/>
    </row>
    <row r="20" spans="1:102" s="10" customFormat="1" ht="21.75" customHeight="1">
      <c r="A20" s="78"/>
      <c r="B20" s="78"/>
      <c r="C20" s="78"/>
      <c r="D20" s="78"/>
      <c r="E20" s="78"/>
      <c r="F20" s="78"/>
      <c r="G20" s="78"/>
      <c r="H20" s="78"/>
      <c r="I20" s="84" t="s">
        <v>90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2">
        <f>CD19*30.4%</f>
        <v>19.267526478896645</v>
      </c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21.75" customHeight="1">
      <c r="A21" s="78"/>
      <c r="B21" s="78"/>
      <c r="C21" s="78"/>
      <c r="D21" s="78"/>
      <c r="E21" s="78"/>
      <c r="F21" s="78"/>
      <c r="G21" s="78"/>
      <c r="H21" s="78"/>
      <c r="I21" s="84" t="s">
        <v>91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1">
        <f>BJ23+BJ24+BJ25</f>
        <v>0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2">
        <f>CD23+CD24+CD25</f>
        <v>17.76040963239082</v>
      </c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3"/>
    </row>
    <row r="22" spans="1:102" s="10" customFormat="1" ht="21.75" customHeight="1">
      <c r="A22" s="78"/>
      <c r="B22" s="78"/>
      <c r="C22" s="78"/>
      <c r="D22" s="78"/>
      <c r="E22" s="78"/>
      <c r="F22" s="78"/>
      <c r="G22" s="78"/>
      <c r="H22" s="78"/>
      <c r="I22" s="84" t="s">
        <v>92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3"/>
    </row>
    <row r="23" spans="1:102" s="10" customFormat="1" ht="36.75" customHeight="1">
      <c r="A23" s="78"/>
      <c r="B23" s="78"/>
      <c r="C23" s="78"/>
      <c r="D23" s="78"/>
      <c r="E23" s="78"/>
      <c r="F23" s="78"/>
      <c r="G23" s="78"/>
      <c r="H23" s="78"/>
      <c r="I23" s="79" t="s">
        <v>93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54" customHeight="1">
      <c r="A24" s="78"/>
      <c r="B24" s="78"/>
      <c r="C24" s="78"/>
      <c r="D24" s="78"/>
      <c r="E24" s="78"/>
      <c r="F24" s="78"/>
      <c r="G24" s="78"/>
      <c r="H24" s="78"/>
      <c r="I24" s="79" t="s">
        <v>94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3"/>
    </row>
    <row r="25" spans="1:102" s="10" customFormat="1" ht="36.75" customHeight="1">
      <c r="A25" s="78"/>
      <c r="B25" s="78"/>
      <c r="C25" s="78"/>
      <c r="D25" s="78"/>
      <c r="E25" s="78"/>
      <c r="F25" s="78"/>
      <c r="G25" s="78"/>
      <c r="H25" s="78"/>
      <c r="I25" s="79" t="s">
        <v>95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1">
        <f>BJ27+BJ28+BJ29+BJ30+BJ31</f>
        <v>0</v>
      </c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2">
        <f>CD27+CD28+CD29+CD30+CD31</f>
        <v>17.76040963239082</v>
      </c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3"/>
    </row>
    <row r="26" spans="1:102" s="10" customFormat="1" ht="21.75" customHeight="1">
      <c r="A26" s="78"/>
      <c r="B26" s="78"/>
      <c r="C26" s="78"/>
      <c r="D26" s="78"/>
      <c r="E26" s="78"/>
      <c r="F26" s="78"/>
      <c r="G26" s="78"/>
      <c r="H26" s="78"/>
      <c r="I26" s="79" t="s">
        <v>86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21.75" customHeight="1">
      <c r="A27" s="78"/>
      <c r="B27" s="78"/>
      <c r="C27" s="78"/>
      <c r="D27" s="78"/>
      <c r="E27" s="78"/>
      <c r="F27" s="78"/>
      <c r="G27" s="78"/>
      <c r="H27" s="78"/>
      <c r="I27" s="86" t="s">
        <v>96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2">
        <v>4</v>
      </c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3"/>
    </row>
    <row r="28" spans="1:102" s="10" customFormat="1" ht="36" customHeight="1">
      <c r="A28" s="78"/>
      <c r="B28" s="78"/>
      <c r="C28" s="78"/>
      <c r="D28" s="78"/>
      <c r="E28" s="78"/>
      <c r="F28" s="78"/>
      <c r="G28" s="78"/>
      <c r="H28" s="78"/>
      <c r="I28" s="86" t="s">
        <v>97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3"/>
    </row>
    <row r="29" spans="1:102" s="10" customFormat="1" ht="54" customHeight="1">
      <c r="A29" s="78"/>
      <c r="B29" s="78"/>
      <c r="C29" s="78"/>
      <c r="D29" s="78"/>
      <c r="E29" s="78"/>
      <c r="F29" s="78"/>
      <c r="G29" s="78"/>
      <c r="H29" s="78"/>
      <c r="I29" s="86" t="s">
        <v>98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2">
        <v>0.5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3"/>
    </row>
    <row r="30" spans="1:102" s="10" customFormat="1" ht="22.5" customHeight="1">
      <c r="A30" s="78"/>
      <c r="B30" s="78"/>
      <c r="C30" s="78"/>
      <c r="D30" s="78"/>
      <c r="E30" s="78"/>
      <c r="F30" s="78"/>
      <c r="G30" s="78"/>
      <c r="H30" s="78"/>
      <c r="I30" s="86" t="s">
        <v>99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2">
        <v>10.5</v>
      </c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3"/>
    </row>
    <row r="31" spans="1:102" s="10" customFormat="1" ht="36.75" customHeight="1">
      <c r="A31" s="78"/>
      <c r="B31" s="78"/>
      <c r="C31" s="78"/>
      <c r="D31" s="78"/>
      <c r="E31" s="78"/>
      <c r="F31" s="78"/>
      <c r="G31" s="78"/>
      <c r="H31" s="78"/>
      <c r="I31" s="86" t="s">
        <v>100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2">
        <f>'[1]НВВ'!$C$22</f>
        <v>2.7604096323908225</v>
      </c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3"/>
    </row>
    <row r="32" spans="1:102" s="10" customFormat="1" ht="21.75" customHeight="1">
      <c r="A32" s="78"/>
      <c r="B32" s="78"/>
      <c r="C32" s="78"/>
      <c r="D32" s="78"/>
      <c r="E32" s="78"/>
      <c r="F32" s="78"/>
      <c r="G32" s="78"/>
      <c r="H32" s="78"/>
      <c r="I32" s="84" t="s">
        <v>101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1">
        <f>BJ34+BJ35+BJ36+BJ37</f>
        <v>0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2">
        <f>CD34+CD35+CD36+CD37</f>
        <v>12.100000000000001</v>
      </c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3"/>
    </row>
    <row r="33" spans="1:102" s="10" customFormat="1" ht="21.75" customHeight="1">
      <c r="A33" s="78"/>
      <c r="B33" s="78"/>
      <c r="C33" s="78"/>
      <c r="D33" s="78"/>
      <c r="E33" s="78"/>
      <c r="F33" s="78"/>
      <c r="G33" s="78"/>
      <c r="H33" s="78"/>
      <c r="I33" s="84" t="s">
        <v>86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</row>
    <row r="34" spans="1:102" s="10" customFormat="1" ht="21.75" customHeight="1">
      <c r="A34" s="78"/>
      <c r="B34" s="78"/>
      <c r="C34" s="78"/>
      <c r="D34" s="78"/>
      <c r="E34" s="78"/>
      <c r="F34" s="78"/>
      <c r="G34" s="78"/>
      <c r="H34" s="78"/>
      <c r="I34" s="79" t="s">
        <v>102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2">
        <v>0.14</v>
      </c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3"/>
    </row>
    <row r="35" spans="1:102" s="10" customFormat="1" ht="21.75" customHeight="1">
      <c r="A35" s="78"/>
      <c r="B35" s="78"/>
      <c r="C35" s="78"/>
      <c r="D35" s="78"/>
      <c r="E35" s="78"/>
      <c r="F35" s="78"/>
      <c r="G35" s="78"/>
      <c r="H35" s="78"/>
      <c r="I35" s="79" t="s">
        <v>103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</row>
    <row r="36" spans="1:102" s="10" customFormat="1" ht="21.75" customHeight="1">
      <c r="A36" s="78"/>
      <c r="B36" s="78"/>
      <c r="C36" s="78"/>
      <c r="D36" s="78"/>
      <c r="E36" s="78"/>
      <c r="F36" s="78"/>
      <c r="G36" s="78"/>
      <c r="H36" s="78"/>
      <c r="I36" s="79" t="s">
        <v>104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</row>
    <row r="37" spans="1:102" s="10" customFormat="1" ht="37.5" customHeight="1">
      <c r="A37" s="58"/>
      <c r="B37" s="58"/>
      <c r="C37" s="58"/>
      <c r="D37" s="58"/>
      <c r="E37" s="58"/>
      <c r="F37" s="58"/>
      <c r="G37" s="58"/>
      <c r="H37" s="58"/>
      <c r="I37" s="73" t="s">
        <v>105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7">
        <v>11.96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75"/>
    </row>
    <row r="38" spans="1:102" s="10" customFormat="1" ht="101.25" customHeight="1">
      <c r="A38" s="49" t="s">
        <v>63</v>
      </c>
      <c r="B38" s="49"/>
      <c r="C38" s="49"/>
      <c r="D38" s="49"/>
      <c r="E38" s="49"/>
      <c r="F38" s="49"/>
      <c r="G38" s="49"/>
      <c r="H38" s="49"/>
      <c r="I38" s="51" t="s">
        <v>106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76">
        <f>('[3]станд.тариф.став.'!$C$8+'[3]станд.тариф.став.'!$C$9+'[3]станд.тариф.став.'!$C$17*120)/1000</f>
        <v>1637.406</v>
      </c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</row>
    <row r="39" spans="1:102" s="10" customFormat="1" ht="24" customHeight="1">
      <c r="A39" s="49" t="s">
        <v>65</v>
      </c>
      <c r="B39" s="49"/>
      <c r="C39" s="49"/>
      <c r="D39" s="49"/>
      <c r="E39" s="49"/>
      <c r="F39" s="49"/>
      <c r="G39" s="49"/>
      <c r="H39" s="49"/>
      <c r="I39" s="51" t="s">
        <v>107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9"/>
    </row>
    <row r="40" spans="1:102" s="10" customFormat="1" ht="39.75" customHeight="1">
      <c r="A40" s="58"/>
      <c r="B40" s="58"/>
      <c r="C40" s="58"/>
      <c r="D40" s="58"/>
      <c r="E40" s="58"/>
      <c r="F40" s="58"/>
      <c r="G40" s="58"/>
      <c r="H40" s="58"/>
      <c r="I40" s="60" t="s">
        <v>108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48">
        <f>BJ15+BJ38+BJ39</f>
        <v>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71">
        <f>CD15+CD38+CD39</f>
        <v>1762.9139574234473</v>
      </c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T13" sqref="BT13:CX1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96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113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5" t="s">
        <v>114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1.75" customHeight="1">
      <c r="A13" s="58" t="s">
        <v>60</v>
      </c>
      <c r="B13" s="58"/>
      <c r="C13" s="58"/>
      <c r="D13" s="58"/>
      <c r="E13" s="58"/>
      <c r="F13" s="58"/>
      <c r="G13" s="58"/>
      <c r="H13" s="59" t="s">
        <v>115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98"/>
    </row>
    <row r="14" spans="1:102" s="10" customFormat="1" ht="129" customHeight="1">
      <c r="A14" s="49" t="s">
        <v>63</v>
      </c>
      <c r="B14" s="49"/>
      <c r="C14" s="49"/>
      <c r="D14" s="49"/>
      <c r="E14" s="49"/>
      <c r="F14" s="49"/>
      <c r="G14" s="49"/>
      <c r="H14" s="50" t="s">
        <v>116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97"/>
    </row>
    <row r="15" spans="1:102" s="10" customFormat="1" ht="65.25" customHeight="1">
      <c r="A15" s="49" t="s">
        <v>65</v>
      </c>
      <c r="B15" s="49"/>
      <c r="C15" s="49"/>
      <c r="D15" s="49"/>
      <c r="E15" s="49"/>
      <c r="F15" s="49"/>
      <c r="G15" s="49"/>
      <c r="H15" s="50" t="s">
        <v>117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97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96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120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5" t="s">
        <v>121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5" t="s">
        <v>122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8" t="s">
        <v>60</v>
      </c>
      <c r="B13" s="78"/>
      <c r="C13" s="78"/>
      <c r="D13" s="78"/>
      <c r="E13" s="78"/>
      <c r="F13" s="78"/>
      <c r="G13" s="78"/>
      <c r="H13" s="104" t="s">
        <v>123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94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101"/>
    </row>
    <row r="14" spans="1:102" s="10" customFormat="1" ht="23.25" customHeight="1">
      <c r="A14" s="78"/>
      <c r="B14" s="78"/>
      <c r="C14" s="78"/>
      <c r="D14" s="78"/>
      <c r="E14" s="78"/>
      <c r="F14" s="78"/>
      <c r="G14" s="78"/>
      <c r="H14" s="99" t="s">
        <v>124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101"/>
    </row>
    <row r="15" spans="1:102" s="10" customFormat="1" ht="23.25" customHeight="1">
      <c r="A15" s="78"/>
      <c r="B15" s="78"/>
      <c r="C15" s="78"/>
      <c r="D15" s="78"/>
      <c r="E15" s="78"/>
      <c r="F15" s="78"/>
      <c r="G15" s="78"/>
      <c r="H15" s="99" t="s">
        <v>125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01"/>
    </row>
    <row r="16" spans="1:102" s="10" customFormat="1" ht="23.25" customHeight="1">
      <c r="A16" s="58"/>
      <c r="B16" s="58"/>
      <c r="C16" s="58"/>
      <c r="D16" s="58"/>
      <c r="E16" s="58"/>
      <c r="F16" s="58"/>
      <c r="G16" s="58"/>
      <c r="H16" s="102" t="s">
        <v>126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98"/>
    </row>
    <row r="17" spans="1:102" s="10" customFormat="1" ht="55.5" customHeight="1">
      <c r="A17" s="78" t="s">
        <v>63</v>
      </c>
      <c r="B17" s="78"/>
      <c r="C17" s="78"/>
      <c r="D17" s="78"/>
      <c r="E17" s="78"/>
      <c r="F17" s="78"/>
      <c r="G17" s="78"/>
      <c r="H17" s="104" t="s">
        <v>127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94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101"/>
    </row>
    <row r="18" spans="1:102" s="10" customFormat="1" ht="23.25" customHeight="1">
      <c r="A18" s="78"/>
      <c r="B18" s="78"/>
      <c r="C18" s="78"/>
      <c r="D18" s="78"/>
      <c r="E18" s="78"/>
      <c r="F18" s="78"/>
      <c r="G18" s="78"/>
      <c r="H18" s="99" t="s">
        <v>124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101"/>
    </row>
    <row r="19" spans="1:102" s="10" customFormat="1" ht="23.25" customHeight="1">
      <c r="A19" s="78"/>
      <c r="B19" s="78"/>
      <c r="C19" s="78"/>
      <c r="D19" s="78"/>
      <c r="E19" s="78"/>
      <c r="F19" s="78"/>
      <c r="G19" s="78"/>
      <c r="H19" s="99" t="s">
        <v>125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101"/>
    </row>
    <row r="20" spans="1:102" s="10" customFormat="1" ht="23.25" customHeight="1">
      <c r="A20" s="58"/>
      <c r="B20" s="58"/>
      <c r="C20" s="58"/>
      <c r="D20" s="58"/>
      <c r="E20" s="58"/>
      <c r="F20" s="58"/>
      <c r="G20" s="58"/>
      <c r="H20" s="102" t="s">
        <v>126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98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7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E23" sqref="AE23:CO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28" t="s">
        <v>131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132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3"/>
      <c r="AW12" s="127" t="s">
        <v>133</v>
      </c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3"/>
      <c r="BX12" s="127" t="s">
        <v>134</v>
      </c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</row>
    <row r="13" spans="1:102" s="17" customFormat="1" ht="3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126" t="s">
        <v>124</v>
      </c>
      <c r="W13" s="126"/>
      <c r="X13" s="126"/>
      <c r="Y13" s="126"/>
      <c r="Z13" s="126"/>
      <c r="AA13" s="126"/>
      <c r="AB13" s="126"/>
      <c r="AC13" s="126"/>
      <c r="AD13" s="126"/>
      <c r="AE13" s="126" t="s">
        <v>125</v>
      </c>
      <c r="AF13" s="126"/>
      <c r="AG13" s="126"/>
      <c r="AH13" s="126"/>
      <c r="AI13" s="126"/>
      <c r="AJ13" s="126"/>
      <c r="AK13" s="126"/>
      <c r="AL13" s="126"/>
      <c r="AM13" s="126"/>
      <c r="AN13" s="126" t="s">
        <v>135</v>
      </c>
      <c r="AO13" s="126"/>
      <c r="AP13" s="126"/>
      <c r="AQ13" s="126"/>
      <c r="AR13" s="126"/>
      <c r="AS13" s="126"/>
      <c r="AT13" s="126"/>
      <c r="AU13" s="126"/>
      <c r="AV13" s="126"/>
      <c r="AW13" s="126" t="s">
        <v>124</v>
      </c>
      <c r="AX13" s="126"/>
      <c r="AY13" s="126"/>
      <c r="AZ13" s="126"/>
      <c r="BA13" s="126"/>
      <c r="BB13" s="126"/>
      <c r="BC13" s="126"/>
      <c r="BD13" s="126"/>
      <c r="BE13" s="126"/>
      <c r="BF13" s="126" t="s">
        <v>125</v>
      </c>
      <c r="BG13" s="126"/>
      <c r="BH13" s="126"/>
      <c r="BI13" s="126"/>
      <c r="BJ13" s="126"/>
      <c r="BK13" s="126"/>
      <c r="BL13" s="126"/>
      <c r="BM13" s="126"/>
      <c r="BN13" s="126"/>
      <c r="BO13" s="126" t="s">
        <v>135</v>
      </c>
      <c r="BP13" s="126"/>
      <c r="BQ13" s="126"/>
      <c r="BR13" s="126"/>
      <c r="BS13" s="126"/>
      <c r="BT13" s="126"/>
      <c r="BU13" s="126"/>
      <c r="BV13" s="126"/>
      <c r="BW13" s="126"/>
      <c r="BX13" s="126" t="s">
        <v>124</v>
      </c>
      <c r="BY13" s="126"/>
      <c r="BZ13" s="126"/>
      <c r="CA13" s="126"/>
      <c r="CB13" s="126"/>
      <c r="CC13" s="126"/>
      <c r="CD13" s="126"/>
      <c r="CE13" s="126"/>
      <c r="CF13" s="126"/>
      <c r="CG13" s="126" t="s">
        <v>125</v>
      </c>
      <c r="CH13" s="126"/>
      <c r="CI13" s="126"/>
      <c r="CJ13" s="126"/>
      <c r="CK13" s="126"/>
      <c r="CL13" s="126"/>
      <c r="CM13" s="126"/>
      <c r="CN13" s="126"/>
      <c r="CO13" s="126"/>
      <c r="CP13" s="126" t="s">
        <v>135</v>
      </c>
      <c r="CQ13" s="126"/>
      <c r="CR13" s="126"/>
      <c r="CS13" s="126"/>
      <c r="CT13" s="126"/>
      <c r="CU13" s="126"/>
      <c r="CV13" s="126"/>
      <c r="CW13" s="126"/>
      <c r="CX13" s="127"/>
    </row>
    <row r="14" spans="1:102" s="18" customFormat="1" ht="12.75">
      <c r="A14" s="123" t="s">
        <v>60</v>
      </c>
      <c r="B14" s="118"/>
      <c r="C14" s="118"/>
      <c r="D14" s="118"/>
      <c r="E14" s="118"/>
      <c r="F14" s="119"/>
      <c r="G14" s="124" t="s">
        <v>136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18" customFormat="1" ht="12.75">
      <c r="A15" s="120"/>
      <c r="B15" s="116"/>
      <c r="C15" s="116"/>
      <c r="D15" s="116"/>
      <c r="E15" s="116"/>
      <c r="F15" s="117"/>
      <c r="G15" s="121" t="s">
        <v>137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18" customFormat="1" ht="12.75">
      <c r="A16" s="113"/>
      <c r="B16" s="108"/>
      <c r="C16" s="108"/>
      <c r="D16" s="108"/>
      <c r="E16" s="108"/>
      <c r="F16" s="109"/>
      <c r="G16" s="114" t="s">
        <v>138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8" customFormat="1" ht="27.75" customHeight="1">
      <c r="A17" s="123" t="s">
        <v>63</v>
      </c>
      <c r="B17" s="118"/>
      <c r="C17" s="118"/>
      <c r="D17" s="118"/>
      <c r="E17" s="118"/>
      <c r="F17" s="119"/>
      <c r="G17" s="124" t="s">
        <v>139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18" customFormat="1" ht="12.75">
      <c r="A18" s="120"/>
      <c r="B18" s="116"/>
      <c r="C18" s="116"/>
      <c r="D18" s="116"/>
      <c r="E18" s="116"/>
      <c r="F18" s="117"/>
      <c r="G18" s="121" t="s">
        <v>137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7"/>
    </row>
    <row r="19" spans="1:102" s="18" customFormat="1" ht="12.75">
      <c r="A19" s="113"/>
      <c r="B19" s="108"/>
      <c r="C19" s="108"/>
      <c r="D19" s="108"/>
      <c r="E19" s="108"/>
      <c r="F19" s="109"/>
      <c r="G19" s="114" t="s">
        <v>140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9"/>
    </row>
    <row r="20" spans="1:102" s="18" customFormat="1" ht="29.25" customHeight="1">
      <c r="A20" s="123" t="s">
        <v>65</v>
      </c>
      <c r="B20" s="118"/>
      <c r="C20" s="118"/>
      <c r="D20" s="118"/>
      <c r="E20" s="118"/>
      <c r="F20" s="119"/>
      <c r="G20" s="124" t="s">
        <v>141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18" customFormat="1" ht="12.75">
      <c r="A21" s="120"/>
      <c r="B21" s="116"/>
      <c r="C21" s="116"/>
      <c r="D21" s="116"/>
      <c r="E21" s="116"/>
      <c r="F21" s="117"/>
      <c r="G21" s="121" t="s">
        <v>137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18" customFormat="1" ht="12.75">
      <c r="A22" s="113"/>
      <c r="B22" s="108"/>
      <c r="C22" s="108"/>
      <c r="D22" s="108"/>
      <c r="E22" s="108"/>
      <c r="F22" s="109"/>
      <c r="G22" s="114" t="s">
        <v>142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8" customFormat="1" ht="29.25" customHeight="1">
      <c r="A23" s="123" t="s">
        <v>71</v>
      </c>
      <c r="B23" s="118"/>
      <c r="C23" s="118"/>
      <c r="D23" s="118"/>
      <c r="E23" s="118"/>
      <c r="F23" s="119"/>
      <c r="G23" s="124" t="s">
        <v>143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18" customFormat="1" ht="12.75">
      <c r="A24" s="120"/>
      <c r="B24" s="116"/>
      <c r="C24" s="116"/>
      <c r="D24" s="116"/>
      <c r="E24" s="116"/>
      <c r="F24" s="117"/>
      <c r="G24" s="121" t="s">
        <v>137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s="18" customFormat="1" ht="12.75">
      <c r="A25" s="113"/>
      <c r="B25" s="108"/>
      <c r="C25" s="108"/>
      <c r="D25" s="108"/>
      <c r="E25" s="108"/>
      <c r="F25" s="109"/>
      <c r="G25" s="114" t="s">
        <v>142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8" customFormat="1" ht="12.75">
      <c r="A26" s="123" t="s">
        <v>73</v>
      </c>
      <c r="B26" s="118"/>
      <c r="C26" s="118"/>
      <c r="D26" s="118"/>
      <c r="E26" s="118"/>
      <c r="F26" s="119"/>
      <c r="G26" s="124" t="s">
        <v>144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18" customFormat="1" ht="12.75">
      <c r="A27" s="120"/>
      <c r="B27" s="116"/>
      <c r="C27" s="116"/>
      <c r="D27" s="116"/>
      <c r="E27" s="116"/>
      <c r="F27" s="117"/>
      <c r="G27" s="121" t="s">
        <v>137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s="18" customFormat="1" ht="12.75">
      <c r="A28" s="113"/>
      <c r="B28" s="108"/>
      <c r="C28" s="108"/>
      <c r="D28" s="108"/>
      <c r="E28" s="108"/>
      <c r="F28" s="109"/>
      <c r="G28" s="114" t="s">
        <v>142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9"/>
    </row>
    <row r="29" spans="1:102" s="18" customFormat="1" ht="27.75" customHeight="1">
      <c r="A29" s="110" t="s">
        <v>75</v>
      </c>
      <c r="B29" s="106"/>
      <c r="C29" s="106"/>
      <c r="D29" s="106"/>
      <c r="E29" s="106"/>
      <c r="F29" s="107"/>
      <c r="G29" s="111" t="s">
        <v>145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7"/>
    </row>
    <row r="30" ht="4.5" customHeight="1"/>
    <row r="31" spans="1:102" ht="30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05" t="s">
        <v>147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7" t="s">
        <v>129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spans="1:102" s="6" customFormat="1" ht="36.75" customHeight="1">
      <c r="A10" s="138" t="s">
        <v>149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</row>
    <row r="11" ht="12" customHeight="1" hidden="1"/>
    <row r="12" spans="1:102" s="9" customFormat="1" ht="33.75" customHeight="1">
      <c r="A12" s="139" t="s">
        <v>150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40"/>
      <c r="AI12" s="55" t="s">
        <v>151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96"/>
      <c r="BQ12" s="55" t="s">
        <v>133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42"/>
      <c r="AI13" s="54" t="s">
        <v>124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125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135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124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125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135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88" t="s">
        <v>60</v>
      </c>
      <c r="B14" s="88"/>
      <c r="C14" s="88"/>
      <c r="D14" s="88"/>
      <c r="E14" s="88"/>
      <c r="F14" s="88"/>
      <c r="G14" s="89" t="s">
        <v>136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136"/>
    </row>
    <row r="15" spans="1:102" s="10" customFormat="1" ht="16.5" customHeight="1">
      <c r="A15" s="78"/>
      <c r="B15" s="78"/>
      <c r="C15" s="78"/>
      <c r="D15" s="78"/>
      <c r="E15" s="78"/>
      <c r="F15" s="78"/>
      <c r="G15" s="84" t="s">
        <v>137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01"/>
    </row>
    <row r="16" spans="1:102" s="10" customFormat="1" ht="16.5" customHeight="1">
      <c r="A16" s="58"/>
      <c r="B16" s="58"/>
      <c r="C16" s="58"/>
      <c r="D16" s="58"/>
      <c r="E16" s="58"/>
      <c r="F16" s="58"/>
      <c r="G16" s="134" t="s">
        <v>138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98"/>
    </row>
    <row r="17" spans="1:102" s="10" customFormat="1" ht="33.75" customHeight="1">
      <c r="A17" s="88" t="s">
        <v>63</v>
      </c>
      <c r="B17" s="88"/>
      <c r="C17" s="88"/>
      <c r="D17" s="88"/>
      <c r="E17" s="88"/>
      <c r="F17" s="88"/>
      <c r="G17" s="89" t="s">
        <v>152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136"/>
    </row>
    <row r="18" spans="1:102" s="10" customFormat="1" ht="16.5" customHeight="1">
      <c r="A18" s="78"/>
      <c r="B18" s="78"/>
      <c r="C18" s="78"/>
      <c r="D18" s="78"/>
      <c r="E18" s="78"/>
      <c r="F18" s="78"/>
      <c r="G18" s="84" t="s">
        <v>137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101"/>
    </row>
    <row r="19" spans="1:102" s="10" customFormat="1" ht="16.5" customHeight="1">
      <c r="A19" s="58"/>
      <c r="B19" s="58"/>
      <c r="C19" s="58"/>
      <c r="D19" s="58"/>
      <c r="E19" s="58"/>
      <c r="F19" s="58"/>
      <c r="G19" s="134" t="s">
        <v>140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98"/>
    </row>
    <row r="20" spans="1:102" s="10" customFormat="1" ht="33.75" customHeight="1">
      <c r="A20" s="88" t="s">
        <v>65</v>
      </c>
      <c r="B20" s="88"/>
      <c r="C20" s="88"/>
      <c r="D20" s="88"/>
      <c r="E20" s="88"/>
      <c r="F20" s="88"/>
      <c r="G20" s="89" t="s">
        <v>141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136"/>
    </row>
    <row r="21" spans="1:102" s="10" customFormat="1" ht="15.75">
      <c r="A21" s="78"/>
      <c r="B21" s="78"/>
      <c r="C21" s="78"/>
      <c r="D21" s="78"/>
      <c r="E21" s="78"/>
      <c r="F21" s="78"/>
      <c r="G21" s="84" t="s">
        <v>137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101"/>
    </row>
    <row r="22" spans="1:102" s="10" customFormat="1" ht="33.75" customHeight="1">
      <c r="A22" s="58"/>
      <c r="B22" s="58"/>
      <c r="C22" s="58"/>
      <c r="D22" s="58"/>
      <c r="E22" s="58"/>
      <c r="F22" s="58"/>
      <c r="G22" s="134" t="s">
        <v>153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98"/>
    </row>
    <row r="23" spans="1:102" s="10" customFormat="1" ht="33.75" customHeight="1">
      <c r="A23" s="88" t="s">
        <v>71</v>
      </c>
      <c r="B23" s="88"/>
      <c r="C23" s="88"/>
      <c r="D23" s="88"/>
      <c r="E23" s="88"/>
      <c r="F23" s="88"/>
      <c r="G23" s="89" t="s">
        <v>143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136"/>
    </row>
    <row r="24" spans="1:102" s="10" customFormat="1" ht="15.75">
      <c r="A24" s="78"/>
      <c r="B24" s="78"/>
      <c r="C24" s="78"/>
      <c r="D24" s="78"/>
      <c r="E24" s="78"/>
      <c r="F24" s="78"/>
      <c r="G24" s="84" t="s">
        <v>137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101"/>
    </row>
    <row r="25" spans="1:102" s="10" customFormat="1" ht="33.75" customHeight="1">
      <c r="A25" s="58"/>
      <c r="B25" s="58"/>
      <c r="C25" s="58"/>
      <c r="D25" s="58"/>
      <c r="E25" s="58"/>
      <c r="F25" s="58"/>
      <c r="G25" s="134" t="s">
        <v>153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98"/>
    </row>
    <row r="26" spans="1:102" s="10" customFormat="1" ht="16.5" customHeight="1">
      <c r="A26" s="88" t="s">
        <v>73</v>
      </c>
      <c r="B26" s="88"/>
      <c r="C26" s="88"/>
      <c r="D26" s="88"/>
      <c r="E26" s="88"/>
      <c r="F26" s="88"/>
      <c r="G26" s="89" t="s">
        <v>144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136"/>
    </row>
    <row r="27" spans="1:102" s="10" customFormat="1" ht="15.75">
      <c r="A27" s="78"/>
      <c r="B27" s="78"/>
      <c r="C27" s="78"/>
      <c r="D27" s="78"/>
      <c r="E27" s="78"/>
      <c r="F27" s="78"/>
      <c r="G27" s="84" t="s">
        <v>137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101"/>
    </row>
    <row r="28" spans="1:102" s="10" customFormat="1" ht="33.75" customHeight="1">
      <c r="A28" s="58"/>
      <c r="B28" s="58"/>
      <c r="C28" s="58"/>
      <c r="D28" s="58"/>
      <c r="E28" s="58"/>
      <c r="F28" s="58"/>
      <c r="G28" s="134" t="s">
        <v>153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98"/>
    </row>
    <row r="29" spans="1:102" s="10" customFormat="1" ht="18" customHeight="1">
      <c r="A29" s="49" t="s">
        <v>75</v>
      </c>
      <c r="B29" s="49"/>
      <c r="C29" s="49"/>
      <c r="D29" s="49"/>
      <c r="E29" s="49"/>
      <c r="F29" s="49"/>
      <c r="G29" s="51" t="s">
        <v>154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97"/>
    </row>
    <row r="30" ht="14.25" customHeight="1" hidden="1"/>
    <row r="31" spans="1:102" s="1" customFormat="1" ht="28.5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05" t="s">
        <v>147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2015-12-18T07:56:29Z</cp:lastPrinted>
  <dcterms:created xsi:type="dcterms:W3CDTF">2011-01-11T10:25:48Z</dcterms:created>
  <dcterms:modified xsi:type="dcterms:W3CDTF">2017-10-19T07:22:00Z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