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465" activeTab="0"/>
  </bookViews>
  <sheets>
    <sheet name="ХВС" sheetId="1" r:id="rId1"/>
  </sheets>
  <definedNames>
    <definedName name="TABLE" localSheetId="0">'ХВС'!$A$4:$A$30</definedName>
  </definedNames>
  <calcPr fullCalcOnLoad="1"/>
</workbook>
</file>

<file path=xl/sharedStrings.xml><?xml version="1.0" encoding="utf-8"?>
<sst xmlns="http://schemas.openxmlformats.org/spreadsheetml/2006/main" count="187" uniqueCount="101">
  <si>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</si>
  <si>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</si>
  <si>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</si>
  <si>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</si>
  <si>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</si>
  <si>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</si>
  <si>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</si>
  <si>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</si>
  <si>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</si>
  <si>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</si>
  <si>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</si>
  <si>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</si>
  <si>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</si>
  <si>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</si>
  <si>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</si>
  <si>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</si>
  <si>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</si>
  <si>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</si>
  <si>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</si>
  <si>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</si>
  <si>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</si>
  <si>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</si>
  <si>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</si>
  <si>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</si>
  <si>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</si>
  <si>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</si>
  <si>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</si>
  <si>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</si>
  <si>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Пуровский район</t>
  </si>
  <si>
    <t>Северный водозабор</t>
  </si>
  <si>
    <t>ЯНГКМ, ЗНГКМ</t>
  </si>
  <si>
    <t xml:space="preserve"> </t>
  </si>
  <si>
    <t xml:space="preserve">ООО "Газпром энерго"
 Уренгойский филиал </t>
  </si>
  <si>
    <t>Транспортировка воды МО,
 г.Новый Уренгой</t>
  </si>
  <si>
    <t>1179,85 (297,554 тыс.кВт*ч; 3965,0 руб./тыс.кВт*ч)</t>
  </si>
  <si>
    <t>285,4 (70,548 тыс.кВт*ч; 4045,0 руб/тыс.кВт*ч)</t>
  </si>
  <si>
    <t>110070,4101 (10945,275 тыс.кВт*ч; 10 056,43 руб./тыс.кВт*ч)</t>
  </si>
  <si>
    <t>http://gazpromenergo.gazprom.ru/investors/1/informatsiya-raskryvaemaya-v-soo/</t>
  </si>
  <si>
    <t xml:space="preserve">ООО "Газпром энерго"
 Южно-Уральский  филиал </t>
  </si>
  <si>
    <t>Питьевая вода (МО г. Оренбург, МО Оренбургский р-н  (Дедуровский с/с, Подгородне-Покровский с/с, Красноуральский с/с, Нижнепавловский с/с, Весенний с/с)</t>
  </si>
  <si>
    <t>Питьевая вода  (МО Оренбургский район (Экспериментальный с/с, Чернореченский с/с, Ивановский с/с, Степановский с/с)).</t>
  </si>
  <si>
    <t xml:space="preserve">Техническая вода, Оренбургская область </t>
  </si>
  <si>
    <t>Транспорт питьевой воды, пос. Ростоши, 
г. Оренбург, Оренбургский район</t>
  </si>
  <si>
    <t>95,9 / 30,636</t>
  </si>
  <si>
    <t>ООО "Газпром энерго" Сургутский филиал</t>
  </si>
  <si>
    <t>сп.Солнечный Сургутского  района</t>
  </si>
  <si>
    <t>5427,79 тыс. руб.;                3,59 кВт*ч;                1510,23 тыс. кВт.ч</t>
  </si>
  <si>
    <t>727,511                   432,846 - по приборам учёта;                       294,665 - расчётным путём</t>
  </si>
  <si>
    <t xml:space="preserve">ООО "Газпром энерго" 
Северный филиал </t>
  </si>
  <si>
    <t>с/п Нюксенское, 
Нюксенский МР Вологодской области
 (вода (подъем, очистка, транспорт))</t>
  </si>
  <si>
    <t>с/п Погореловское Тотемский МР Вологодской области (вода (подъем, транспорт))</t>
  </si>
  <si>
    <t>с/п Спасское Вологодский МР Вологодской области (подъем, очистка, транспорт))</t>
  </si>
  <si>
    <t>МО ГО «Ухта» (транспорт воды)</t>
  </si>
  <si>
    <t>МО ГО «Ухта» (транспорт воды здание АБК ООО "ГТУ")</t>
  </si>
  <si>
    <t>МО МР «Усть-Вымский» г.Микунь  (тех.вода)</t>
  </si>
  <si>
    <t>МО МР «Усть-Вымский» г.Микунь  (тех.вода для Администрации)</t>
  </si>
  <si>
    <t>МО МР «Усть-Вымский» г. Микунь (пит.вода)</t>
  </si>
  <si>
    <t>МО МР «Княжпогосткий» п.Синдор (вода (подъем, транспорт)</t>
  </si>
  <si>
    <t>МО «Урдомское» МО «Ленский муниципальный район» Архангельской области  вода (добыча, транспорт)</t>
  </si>
  <si>
    <t>2760,567 тыс.руб.; 5,16 руб./кВт.ч; 535 170 кВт.ч</t>
  </si>
  <si>
    <t>479,756 тыс.руб.; 3,33 руб./кВт.ч; 144 137 кВт.ч</t>
  </si>
  <si>
    <t>195,884 тыс.руб.; 5,11 руб./кВт.ч; 38 336 кВт.ч</t>
  </si>
  <si>
    <t>373,168 тыс.руб.; 3,80 руб./кВт.ч; 98 309 кВт.ч</t>
  </si>
  <si>
    <t>204,049 тыс.руб.; 4,13 руб./кВт.ч; 49 425 кВт.ч</t>
  </si>
  <si>
    <t>940,804 тыс.руб.; 3,75 руб./кВт.ч; 251 094 кВт.ч</t>
  </si>
  <si>
    <t>171,117 тыс.руб.; 3,69 руб./кВт.ч; 46 360 кВт.ч</t>
  </si>
  <si>
    <t>1 044,255 тыс.руб.; 3,66 руб./кВт.ч; 285 177 кВт.ч</t>
  </si>
  <si>
    <t>491,414 тыс.руб.; 2,97 руб./кВт.ч; 165 320 кВт.ч</t>
  </si>
  <si>
    <t xml:space="preserve">http://gazpromenergo.gazprom.ru/investors/1/informatsiya-raskryvaemaya-v-soo/ </t>
  </si>
  <si>
    <t xml:space="preserve">ООО "Газпром энерго"
 Центральный филиал </t>
  </si>
  <si>
    <t>Рязанская область</t>
  </si>
  <si>
    <t>г.Москва</t>
  </si>
  <si>
    <t>Московская область</t>
  </si>
  <si>
    <t>Липецкая область</t>
  </si>
  <si>
    <t>Тульская область (Щекинский район)</t>
  </si>
  <si>
    <t>Тульская область (Ефремовский район)</t>
  </si>
  <si>
    <t xml:space="preserve">ООО "Газпром энерго"
Южный филиал </t>
  </si>
  <si>
    <t>ООО "Газпром энерго"
 Южный филиал</t>
  </si>
  <si>
    <t>Астраханская область</t>
  </si>
  <si>
    <t>4 042,97
( 3,17 руб/кВт/ч; 1 274,36 тыс.кВтч)</t>
  </si>
  <si>
    <t>22 554,26
( 3,17 руб/кВт/ч; 7 109,19 тыс.кВтч)</t>
  </si>
  <si>
    <t>2 395,05
( 3,17 руб/кВт/ч; 754,93
 тыс.кВтч)</t>
  </si>
  <si>
    <t xml:space="preserve">ООО "Газпром энерго" 
Надымский филиал </t>
  </si>
  <si>
    <t>Медвежинское месторождение (ГП-1- ГП - 9)</t>
  </si>
  <si>
    <t>п. Заполярный</t>
  </si>
  <si>
    <t>п.Пангоды</t>
  </si>
  <si>
    <t>п.Правохеттинский (техническая вода)</t>
  </si>
  <si>
    <t>п.Правохеттинский</t>
  </si>
  <si>
    <t>5822;
3,72;
1565,05;</t>
  </si>
  <si>
    <t>1273,00;
3,72;
342,20;</t>
  </si>
  <si>
    <t>11332,00;
3,72;
3046,24;</t>
  </si>
  <si>
    <t>353,00;
3,72;
94,892;</t>
  </si>
  <si>
    <t>1863,00;
3,72;
500,806;</t>
  </si>
  <si>
    <t xml:space="preserve">ООО "Газпром энерго" 
Северо-Кавказский филиал </t>
  </si>
  <si>
    <t xml:space="preserve">ООО "Газпром энерго"
 Северо-Кавказский филиал </t>
  </si>
  <si>
    <t>Подъем, очистка, транспортировка 
питьевой воды 
Ставропольский край, с.Привольное</t>
  </si>
  <si>
    <t>Подъем, очистка, транспортировка 
питьевой воды
Астраханская область, с.Замьяны</t>
  </si>
  <si>
    <t>Подъем, транспортировка технической воды 
Астраханская область, с.Зензели</t>
  </si>
  <si>
    <t>Подъем, очистка, транспортировка технической воды 
Астраханская область, с.Замьяны - КС "Замьяны"</t>
  </si>
  <si>
    <t>Подъем, очистка, транспортировка технической воды 
Астраханская область, с.Замьяны - село Замьяны</t>
  </si>
  <si>
    <t>Транспортировка воды
Краснодарский край г.Сочи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</si>
</sst>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_-* #,##0_р_._-;\-* #,##0_р_._-;_-* &quot;-&quot;??_р_._-;_-@_-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_-* #,##0.0_р_._-;\-* #,##0.0_р_._-;_-* &quot;-&quot;??_р_._-;_-@_-"/>
    <numFmt numFmtId="182" formatCode="#,##0.00_ ;\-#,##0.00\ "/>
  </numFmts>
  <fonts count="4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1" fontId="1" fillId="0" borderId="0" xfId="0" applyNumberFormat="1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justify" vertical="top" wrapText="1"/>
    </xf>
    <xf numFmtId="171" fontId="1" fillId="0" borderId="14" xfId="60" applyFont="1" applyFill="1" applyBorder="1" applyAlignment="1">
      <alignment horizontal="right"/>
    </xf>
    <xf numFmtId="171" fontId="1" fillId="0" borderId="14" xfId="6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justify" vertical="top" wrapText="1"/>
    </xf>
    <xf numFmtId="171" fontId="1" fillId="0" borderId="15" xfId="60" applyFont="1" applyFill="1" applyBorder="1" applyAlignment="1">
      <alignment horizontal="right"/>
    </xf>
    <xf numFmtId="171" fontId="1" fillId="0" borderId="15" xfId="60" applyFont="1" applyFill="1" applyBorder="1" applyAlignment="1">
      <alignment horizontal="right" wrapText="1"/>
    </xf>
    <xf numFmtId="182" fontId="1" fillId="0" borderId="15" xfId="60" applyNumberFormat="1" applyFont="1" applyFill="1" applyBorder="1" applyAlignment="1">
      <alignment horizontal="right" wrapText="1"/>
    </xf>
    <xf numFmtId="4" fontId="1" fillId="0" borderId="15" xfId="6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171" fontId="45" fillId="0" borderId="15" xfId="6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justify" vertical="top" wrapText="1"/>
    </xf>
    <xf numFmtId="171" fontId="1" fillId="0" borderId="16" xfId="60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171" fontId="46" fillId="0" borderId="15" xfId="60" applyFont="1" applyFill="1" applyBorder="1" applyAlignment="1">
      <alignment horizontal="right" wrapText="1"/>
    </xf>
    <xf numFmtId="49" fontId="1" fillId="0" borderId="15" xfId="60" applyNumberFormat="1" applyFont="1" applyFill="1" applyBorder="1" applyAlignment="1">
      <alignment horizontal="right" wrapText="1"/>
    </xf>
    <xf numFmtId="10" fontId="1" fillId="0" borderId="16" xfId="0" applyNumberFormat="1" applyFont="1" applyFill="1" applyBorder="1" applyAlignment="1">
      <alignment horizontal="right" wrapText="1"/>
    </xf>
    <xf numFmtId="171" fontId="1" fillId="0" borderId="18" xfId="6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171" fontId="1" fillId="0" borderId="18" xfId="60" applyFont="1" applyFill="1" applyBorder="1" applyAlignment="1">
      <alignment horizontal="right"/>
    </xf>
    <xf numFmtId="49" fontId="1" fillId="0" borderId="15" xfId="6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1" fontId="1" fillId="33" borderId="14" xfId="60" applyFont="1" applyFill="1" applyBorder="1" applyAlignment="1">
      <alignment horizontal="right" wrapText="1"/>
    </xf>
    <xf numFmtId="171" fontId="1" fillId="33" borderId="19" xfId="60" applyFont="1" applyFill="1" applyBorder="1" applyAlignment="1">
      <alignment horizontal="right" wrapText="1"/>
    </xf>
    <xf numFmtId="171" fontId="1" fillId="33" borderId="13" xfId="60" applyFont="1" applyFill="1" applyBorder="1" applyAlignment="1">
      <alignment horizontal="right" wrapText="1"/>
    </xf>
    <xf numFmtId="4" fontId="1" fillId="33" borderId="15" xfId="60" applyNumberFormat="1" applyFont="1" applyFill="1" applyBorder="1" applyAlignment="1">
      <alignment horizontal="right" wrapText="1"/>
    </xf>
    <xf numFmtId="171" fontId="45" fillId="33" borderId="19" xfId="60" applyFont="1" applyFill="1" applyBorder="1" applyAlignment="1">
      <alignment horizontal="right" wrapText="1"/>
    </xf>
    <xf numFmtId="171" fontId="45" fillId="33" borderId="14" xfId="60" applyFont="1" applyFill="1" applyBorder="1" applyAlignment="1">
      <alignment horizontal="right" wrapText="1"/>
    </xf>
    <xf numFmtId="43" fontId="1" fillId="33" borderId="15" xfId="60" applyNumberFormat="1" applyFont="1" applyFill="1" applyBorder="1" applyAlignment="1">
      <alignment horizontal="right" wrapText="1"/>
    </xf>
    <xf numFmtId="43" fontId="1" fillId="33" borderId="20" xfId="60" applyNumberFormat="1" applyFont="1" applyFill="1" applyBorder="1" applyAlignment="1">
      <alignment horizontal="right" wrapText="1"/>
    </xf>
    <xf numFmtId="171" fontId="1" fillId="33" borderId="20" xfId="60" applyFont="1" applyFill="1" applyBorder="1" applyAlignment="1">
      <alignment horizontal="right" wrapText="1"/>
    </xf>
    <xf numFmtId="171" fontId="1" fillId="33" borderId="15" xfId="60" applyFont="1" applyFill="1" applyBorder="1" applyAlignment="1">
      <alignment horizontal="right" wrapText="1"/>
    </xf>
    <xf numFmtId="4" fontId="1" fillId="33" borderId="20" xfId="60" applyNumberFormat="1" applyFont="1" applyFill="1" applyBorder="1" applyAlignment="1">
      <alignment horizontal="right" wrapText="1"/>
    </xf>
    <xf numFmtId="0" fontId="47" fillId="0" borderId="21" xfId="42" applyFont="1" applyBorder="1" applyAlignment="1">
      <alignment wrapText="1"/>
    </xf>
    <xf numFmtId="0" fontId="47" fillId="0" borderId="0" xfId="42" applyFont="1" applyAlignment="1">
      <alignment wrapText="1"/>
    </xf>
    <xf numFmtId="0" fontId="47" fillId="0" borderId="15" xfId="42" applyFont="1" applyFill="1" applyBorder="1" applyAlignment="1">
      <alignment horizontal="center" vertical="center" wrapText="1"/>
    </xf>
    <xf numFmtId="171" fontId="1" fillId="33" borderId="16" xfId="60" applyFont="1" applyFill="1" applyBorder="1" applyAlignment="1">
      <alignment horizontal="right" wrapText="1"/>
    </xf>
    <xf numFmtId="171" fontId="1" fillId="33" borderId="22" xfId="6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informatsiya-raskryvaemaya-v-soo/" TargetMode="External" /><Relationship Id="rId2" Type="http://schemas.openxmlformats.org/officeDocument/2006/relationships/hyperlink" Target="http://gazpromenergo.gazprom.ru/investors/1/informatsiya-raskryvaemaya-v-soo/" TargetMode="External" /><Relationship Id="rId3" Type="http://schemas.openxmlformats.org/officeDocument/2006/relationships/hyperlink" Target="http://gazpromenergo.gazprom.ru/investors/1/informatsiya-raskryvaemaya-v-soo/" TargetMode="External" /><Relationship Id="rId4" Type="http://schemas.openxmlformats.org/officeDocument/2006/relationships/hyperlink" Target="http://gazpromenergo.gazprom.ru/investors/1/informatsiya-raskryvaemaya-v-soo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="55" zoomScaleNormal="55" zoomScaleSheetLayoutView="100"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6" sqref="V36"/>
    </sheetView>
  </sheetViews>
  <sheetFormatPr defaultColWidth="9.00390625" defaultRowHeight="12.75"/>
  <cols>
    <col min="1" max="1" width="96.375" style="1" customWidth="1"/>
    <col min="2" max="40" width="53.25390625" style="1" customWidth="1"/>
    <col min="41" max="16384" width="9.125" style="1" customWidth="1"/>
  </cols>
  <sheetData>
    <row r="1" spans="1:40" s="5" customFormat="1" ht="37.5" customHeight="1" thickBot="1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49.5" customHeight="1" thickBot="1">
      <c r="A2" s="50"/>
      <c r="B2" s="32" t="s">
        <v>32</v>
      </c>
      <c r="C2" s="32" t="s">
        <v>32</v>
      </c>
      <c r="D2" s="32" t="s">
        <v>32</v>
      </c>
      <c r="E2" s="32" t="s">
        <v>32</v>
      </c>
      <c r="F2" s="3" t="s">
        <v>38</v>
      </c>
      <c r="G2" s="3" t="s">
        <v>38</v>
      </c>
      <c r="H2" s="3" t="s">
        <v>38</v>
      </c>
      <c r="I2" s="3" t="s">
        <v>38</v>
      </c>
      <c r="J2" s="3" t="s">
        <v>44</v>
      </c>
      <c r="K2" s="3" t="s">
        <v>48</v>
      </c>
      <c r="L2" s="3" t="s">
        <v>48</v>
      </c>
      <c r="M2" s="3" t="s">
        <v>48</v>
      </c>
      <c r="N2" s="3" t="s">
        <v>48</v>
      </c>
      <c r="O2" s="3" t="s">
        <v>48</v>
      </c>
      <c r="P2" s="3" t="s">
        <v>48</v>
      </c>
      <c r="Q2" s="3" t="s">
        <v>48</v>
      </c>
      <c r="R2" s="3" t="s">
        <v>48</v>
      </c>
      <c r="S2" s="3" t="s">
        <v>48</v>
      </c>
      <c r="T2" s="3" t="s">
        <v>48</v>
      </c>
      <c r="U2" s="3" t="s">
        <v>69</v>
      </c>
      <c r="V2" s="3" t="s">
        <v>69</v>
      </c>
      <c r="W2" s="3" t="s">
        <v>69</v>
      </c>
      <c r="X2" s="3" t="s">
        <v>69</v>
      </c>
      <c r="Y2" s="3" t="s">
        <v>69</v>
      </c>
      <c r="Z2" s="3" t="s">
        <v>69</v>
      </c>
      <c r="AA2" s="3" t="s">
        <v>76</v>
      </c>
      <c r="AB2" s="3" t="s">
        <v>77</v>
      </c>
      <c r="AC2" s="3" t="s">
        <v>77</v>
      </c>
      <c r="AD2" s="3" t="s">
        <v>82</v>
      </c>
      <c r="AE2" s="3" t="s">
        <v>82</v>
      </c>
      <c r="AF2" s="3" t="s">
        <v>82</v>
      </c>
      <c r="AG2" s="3" t="s">
        <v>82</v>
      </c>
      <c r="AH2" s="3" t="s">
        <v>82</v>
      </c>
      <c r="AI2" s="3" t="s">
        <v>93</v>
      </c>
      <c r="AJ2" s="3" t="s">
        <v>94</v>
      </c>
      <c r="AK2" s="3" t="s">
        <v>93</v>
      </c>
      <c r="AL2" s="3" t="s">
        <v>93</v>
      </c>
      <c r="AM2" s="3" t="s">
        <v>93</v>
      </c>
      <c r="AN2" s="3" t="s">
        <v>93</v>
      </c>
    </row>
    <row r="3" spans="1:40" s="2" customFormat="1" ht="72" customHeight="1" thickBot="1">
      <c r="A3" s="51"/>
      <c r="B3" s="33" t="s">
        <v>28</v>
      </c>
      <c r="C3" s="33" t="s">
        <v>29</v>
      </c>
      <c r="D3" s="33" t="s">
        <v>30</v>
      </c>
      <c r="E3" s="33" t="s">
        <v>33</v>
      </c>
      <c r="F3" s="4" t="s">
        <v>39</v>
      </c>
      <c r="G3" s="4" t="s">
        <v>40</v>
      </c>
      <c r="H3" s="4" t="s">
        <v>41</v>
      </c>
      <c r="I3" s="4" t="s">
        <v>42</v>
      </c>
      <c r="J3" s="4" t="s">
        <v>45</v>
      </c>
      <c r="K3" s="4" t="s">
        <v>49</v>
      </c>
      <c r="L3" s="4" t="s">
        <v>50</v>
      </c>
      <c r="M3" s="4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  <c r="T3" s="4" t="s">
        <v>58</v>
      </c>
      <c r="U3" s="4" t="s">
        <v>70</v>
      </c>
      <c r="V3" s="4" t="s">
        <v>71</v>
      </c>
      <c r="W3" s="4" t="s">
        <v>72</v>
      </c>
      <c r="X3" s="4" t="s">
        <v>73</v>
      </c>
      <c r="Y3" s="4" t="s">
        <v>74</v>
      </c>
      <c r="Z3" s="4" t="s">
        <v>75</v>
      </c>
      <c r="AA3" s="4" t="s">
        <v>78</v>
      </c>
      <c r="AB3" s="4" t="s">
        <v>78</v>
      </c>
      <c r="AC3" s="4" t="s">
        <v>78</v>
      </c>
      <c r="AD3" s="4" t="s">
        <v>83</v>
      </c>
      <c r="AE3" s="4" t="s">
        <v>84</v>
      </c>
      <c r="AF3" s="4" t="s">
        <v>85</v>
      </c>
      <c r="AG3" s="4" t="s">
        <v>86</v>
      </c>
      <c r="AH3" s="4" t="s">
        <v>87</v>
      </c>
      <c r="AI3" s="4" t="s">
        <v>95</v>
      </c>
      <c r="AJ3" s="4" t="s">
        <v>96</v>
      </c>
      <c r="AK3" s="4" t="s">
        <v>97</v>
      </c>
      <c r="AL3" s="4" t="s">
        <v>98</v>
      </c>
      <c r="AM3" s="4" t="s">
        <v>99</v>
      </c>
      <c r="AN3" s="4" t="s">
        <v>100</v>
      </c>
    </row>
    <row r="4" spans="1:40" ht="31.5">
      <c r="A4" s="9" t="s">
        <v>2</v>
      </c>
      <c r="B4" s="34">
        <v>26839.59</v>
      </c>
      <c r="C4" s="35">
        <v>745.22</v>
      </c>
      <c r="D4" s="36">
        <v>1892844.33485</v>
      </c>
      <c r="E4" s="36">
        <v>1608.07</v>
      </c>
      <c r="F4" s="11">
        <v>85548.75339</v>
      </c>
      <c r="G4" s="11">
        <v>1934.0910000000001</v>
      </c>
      <c r="H4" s="11">
        <v>207443.609</v>
      </c>
      <c r="I4" s="11">
        <v>209.486</v>
      </c>
      <c r="J4" s="11">
        <v>40726.1</v>
      </c>
      <c r="K4" s="11">
        <v>10255.405338983051</v>
      </c>
      <c r="L4" s="11">
        <v>2649.0317288135593</v>
      </c>
      <c r="M4" s="11">
        <v>3927.524559322034</v>
      </c>
      <c r="N4" s="11">
        <v>6807.258483050848</v>
      </c>
      <c r="O4" s="11">
        <v>15.06362711864407</v>
      </c>
      <c r="P4" s="11">
        <v>20339.046966101694</v>
      </c>
      <c r="Q4" s="11">
        <v>3460.1525000000006</v>
      </c>
      <c r="R4" s="11">
        <v>314.21249152542373</v>
      </c>
      <c r="S4" s="11">
        <v>5045.624694915255</v>
      </c>
      <c r="T4" s="11">
        <v>4197.188555762712</v>
      </c>
      <c r="U4" s="11">
        <v>440.0208305084746</v>
      </c>
      <c r="V4" s="11">
        <v>7883.340067796611</v>
      </c>
      <c r="W4" s="11">
        <v>947.1256949152544</v>
      </c>
      <c r="X4" s="11">
        <v>869.819093220339</v>
      </c>
      <c r="Y4" s="11">
        <v>794.7402457627119</v>
      </c>
      <c r="Z4" s="11">
        <v>242.35792372881355</v>
      </c>
      <c r="AA4" s="11">
        <v>62940.0848</v>
      </c>
      <c r="AB4" s="11">
        <v>102336.42641</v>
      </c>
      <c r="AC4" s="11">
        <v>55089.51805</v>
      </c>
      <c r="AD4" s="11">
        <v>400770</v>
      </c>
      <c r="AE4" s="11">
        <v>10680</v>
      </c>
      <c r="AF4" s="11">
        <v>77061</v>
      </c>
      <c r="AG4" s="21">
        <v>5865</v>
      </c>
      <c r="AH4" s="11">
        <v>10150</v>
      </c>
      <c r="AI4" s="11">
        <v>1158.94155</v>
      </c>
      <c r="AJ4" s="11">
        <v>1534.3238050847501</v>
      </c>
      <c r="AK4" s="11">
        <v>3704.61466101695</v>
      </c>
      <c r="AL4" s="11">
        <v>2584.80754237288</v>
      </c>
      <c r="AM4" s="21">
        <v>516.5285</v>
      </c>
      <c r="AN4" s="31">
        <v>0</v>
      </c>
    </row>
    <row r="5" spans="1:40" ht="31.5">
      <c r="A5" s="12" t="s">
        <v>1</v>
      </c>
      <c r="B5" s="37">
        <f>B6+1179.85+B8+B9+B10+B11+B12+B13+B14+B15+B16+B17</f>
        <v>22700.460000000003</v>
      </c>
      <c r="C5" s="38">
        <f>C6+285.4+C8+C9+C10+C11+C12+C13+C14+C15+C16+C17</f>
        <v>6205.710000000001</v>
      </c>
      <c r="D5" s="39">
        <f>D6+110070.4101+D8+D9+D10+D11+D12+D13+D14+D15+D16+D17</f>
        <v>1738035.4087999999</v>
      </c>
      <c r="E5" s="34">
        <f>E6+E7+E8+E9+E10+E11+E12+E13+E14+E15+E16+E17</f>
        <v>1382.3600000000001</v>
      </c>
      <c r="F5" s="11">
        <v>87189.59982917458</v>
      </c>
      <c r="G5" s="11">
        <v>2299.879621892422</v>
      </c>
      <c r="H5" s="11">
        <v>191599.4731480389</v>
      </c>
      <c r="I5" s="11">
        <v>1488.0000000000002</v>
      </c>
      <c r="J5" s="11">
        <v>96366.2</v>
      </c>
      <c r="K5" s="11">
        <v>31754.206459999998</v>
      </c>
      <c r="L5" s="11">
        <v>3198.2004100000004</v>
      </c>
      <c r="M5" s="11">
        <v>4636.023229999999</v>
      </c>
      <c r="N5" s="11">
        <v>9981.70514</v>
      </c>
      <c r="O5" s="11">
        <v>761.0925</v>
      </c>
      <c r="P5" s="11">
        <v>27860.89493</v>
      </c>
      <c r="Q5" s="11">
        <v>5682.703060000001</v>
      </c>
      <c r="R5" s="11">
        <v>3142.43277</v>
      </c>
      <c r="S5" s="11">
        <v>7100.96682</v>
      </c>
      <c r="T5" s="11">
        <v>9706.150810000001</v>
      </c>
      <c r="U5" s="11">
        <v>1996.5434818189199</v>
      </c>
      <c r="V5" s="11">
        <v>11868.868760000001</v>
      </c>
      <c r="W5" s="11">
        <v>3863.925796275361</v>
      </c>
      <c r="X5" s="11">
        <v>1813.65021</v>
      </c>
      <c r="Y5" s="11">
        <v>7423.943197268001</v>
      </c>
      <c r="Z5" s="11">
        <v>5090.460094163998</v>
      </c>
      <c r="AA5" s="11">
        <v>63584.3541845025</v>
      </c>
      <c r="AB5" s="11">
        <v>358161.683695173</v>
      </c>
      <c r="AC5" s="11">
        <v>39739.997570324515</v>
      </c>
      <c r="AD5" s="11">
        <v>341981</v>
      </c>
      <c r="AE5" s="11">
        <v>26183</v>
      </c>
      <c r="AF5" s="11">
        <v>209289</v>
      </c>
      <c r="AG5" s="11">
        <v>4363</v>
      </c>
      <c r="AH5" s="11">
        <v>41554</v>
      </c>
      <c r="AI5" s="11">
        <v>4878.474101439259</v>
      </c>
      <c r="AJ5" s="11">
        <v>2971.109075014361</v>
      </c>
      <c r="AK5" s="11">
        <v>3861.378490322963</v>
      </c>
      <c r="AL5" s="11">
        <v>10183.81470499384</v>
      </c>
      <c r="AM5" s="11">
        <v>717.5718986746401</v>
      </c>
      <c r="AN5" s="11">
        <v>1038.7236411760011</v>
      </c>
    </row>
    <row r="6" spans="1:40" ht="31.5">
      <c r="A6" s="12" t="s">
        <v>0</v>
      </c>
      <c r="B6" s="40">
        <v>0</v>
      </c>
      <c r="C6" s="41">
        <v>0</v>
      </c>
      <c r="D6" s="40">
        <v>0</v>
      </c>
      <c r="E6" s="40">
        <v>0</v>
      </c>
      <c r="F6" s="14"/>
      <c r="G6" s="14"/>
      <c r="H6" s="14"/>
      <c r="I6" s="14"/>
      <c r="J6" s="14">
        <v>0</v>
      </c>
      <c r="K6" s="14"/>
      <c r="L6" s="14"/>
      <c r="M6" s="14"/>
      <c r="N6" s="14">
        <v>291.6008</v>
      </c>
      <c r="O6" s="14"/>
      <c r="P6" s="14"/>
      <c r="Q6" s="14"/>
      <c r="R6" s="14"/>
      <c r="S6" s="14">
        <v>50.78908</v>
      </c>
      <c r="T6" s="14"/>
      <c r="U6" s="14"/>
      <c r="V6" s="14">
        <v>1154.91155</v>
      </c>
      <c r="W6" s="14"/>
      <c r="X6" s="14"/>
      <c r="Y6" s="14"/>
      <c r="Z6" s="14" t="s">
        <v>31</v>
      </c>
      <c r="AA6" s="14">
        <v>0</v>
      </c>
      <c r="AB6" s="14"/>
      <c r="AC6" s="14"/>
      <c r="AD6" s="14">
        <v>13575</v>
      </c>
      <c r="AE6" s="14"/>
      <c r="AF6" s="14"/>
      <c r="AG6" s="14"/>
      <c r="AH6" s="14"/>
      <c r="AI6" s="14">
        <v>0</v>
      </c>
      <c r="AJ6" s="14">
        <v>0</v>
      </c>
      <c r="AK6" s="14">
        <v>0</v>
      </c>
      <c r="AL6" s="14">
        <v>0</v>
      </c>
      <c r="AM6" s="25">
        <v>0</v>
      </c>
      <c r="AN6" s="28"/>
    </row>
    <row r="7" spans="1:40" ht="47.25">
      <c r="A7" s="12" t="s">
        <v>3</v>
      </c>
      <c r="B7" s="37" t="s">
        <v>34</v>
      </c>
      <c r="C7" s="42" t="s">
        <v>35</v>
      </c>
      <c r="D7" s="43" t="s">
        <v>36</v>
      </c>
      <c r="E7" s="40">
        <v>0</v>
      </c>
      <c r="F7" s="14">
        <v>21704.689840793646</v>
      </c>
      <c r="G7" s="14">
        <v>572.524406146358</v>
      </c>
      <c r="H7" s="14">
        <v>25216.56474</v>
      </c>
      <c r="I7" s="14" t="s">
        <v>43</v>
      </c>
      <c r="J7" s="14" t="s">
        <v>46</v>
      </c>
      <c r="K7" s="14" t="s">
        <v>59</v>
      </c>
      <c r="L7" s="14" t="s">
        <v>60</v>
      </c>
      <c r="M7" s="14" t="s">
        <v>61</v>
      </c>
      <c r="N7" s="14" t="s">
        <v>62</v>
      </c>
      <c r="O7" s="14"/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>
        <v>148.7075</v>
      </c>
      <c r="V7" s="14"/>
      <c r="W7" s="14">
        <v>168.89276999999998</v>
      </c>
      <c r="X7" s="14">
        <v>45.94343</v>
      </c>
      <c r="Y7" s="14">
        <v>635.2838841</v>
      </c>
      <c r="Z7" s="14">
        <v>54.919300979999996</v>
      </c>
      <c r="AA7" s="14" t="s">
        <v>79</v>
      </c>
      <c r="AB7" s="14" t="s">
        <v>80</v>
      </c>
      <c r="AC7" s="14" t="s">
        <v>81</v>
      </c>
      <c r="AD7" s="14" t="s">
        <v>88</v>
      </c>
      <c r="AE7" s="14" t="s">
        <v>89</v>
      </c>
      <c r="AF7" s="14" t="s">
        <v>90</v>
      </c>
      <c r="AG7" s="14" t="s">
        <v>91</v>
      </c>
      <c r="AH7" s="14" t="s">
        <v>92</v>
      </c>
      <c r="AI7" s="14">
        <v>150.92998</v>
      </c>
      <c r="AJ7" s="14">
        <v>136.45149600901806</v>
      </c>
      <c r="AK7" s="14">
        <v>92.43989309109168</v>
      </c>
      <c r="AL7" s="14">
        <v>490.7340579650338</v>
      </c>
      <c r="AM7" s="14">
        <v>69.65655293485636</v>
      </c>
      <c r="AN7" s="14">
        <v>509.36894</v>
      </c>
    </row>
    <row r="8" spans="1:40" ht="15.75">
      <c r="A8" s="12" t="s">
        <v>4</v>
      </c>
      <c r="B8" s="40">
        <v>0</v>
      </c>
      <c r="C8" s="41">
        <v>0</v>
      </c>
      <c r="D8" s="43">
        <v>3847.7087</v>
      </c>
      <c r="E8" s="40">
        <v>0</v>
      </c>
      <c r="F8" s="14">
        <v>5244.070556517</v>
      </c>
      <c r="G8" s="14">
        <v>138.32763348299997</v>
      </c>
      <c r="H8" s="14"/>
      <c r="I8" s="14"/>
      <c r="J8" s="14">
        <v>8770.02</v>
      </c>
      <c r="K8" s="14">
        <v>1688.8511000000003</v>
      </c>
      <c r="L8" s="14"/>
      <c r="M8" s="14">
        <v>0.27225</v>
      </c>
      <c r="N8" s="14">
        <v>6.48337</v>
      </c>
      <c r="O8" s="14"/>
      <c r="P8" s="14">
        <v>6.099600000000001</v>
      </c>
      <c r="Q8" s="14">
        <v>2.0332</v>
      </c>
      <c r="R8" s="14">
        <v>2.7248</v>
      </c>
      <c r="S8" s="14">
        <v>8.13667</v>
      </c>
      <c r="T8" s="14"/>
      <c r="U8" s="14">
        <v>0</v>
      </c>
      <c r="V8" s="14"/>
      <c r="W8" s="14">
        <v>0</v>
      </c>
      <c r="X8" s="14">
        <v>21.366979999999998</v>
      </c>
      <c r="Y8" s="14">
        <v>264.18</v>
      </c>
      <c r="Z8" s="14">
        <v>181.47835</v>
      </c>
      <c r="AA8" s="14">
        <v>350.42</v>
      </c>
      <c r="AB8" s="14">
        <v>1954.84</v>
      </c>
      <c r="AC8" s="14">
        <v>207.592</v>
      </c>
      <c r="AD8" s="14">
        <v>98</v>
      </c>
      <c r="AE8" s="14">
        <v>6.2</v>
      </c>
      <c r="AF8" s="14">
        <v>289.32</v>
      </c>
      <c r="AG8" s="14"/>
      <c r="AH8" s="14">
        <v>28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0">
        <v>0</v>
      </c>
    </row>
    <row r="9" spans="1:40" ht="31.5">
      <c r="A9" s="12" t="s">
        <v>5</v>
      </c>
      <c r="B9" s="37">
        <f>7417.8+2032.29</f>
        <v>9450.09</v>
      </c>
      <c r="C9" s="42">
        <f>2422.17+622.73</f>
        <v>3044.9</v>
      </c>
      <c r="D9" s="43">
        <f>245139.06+62193.04</f>
        <v>307332.1</v>
      </c>
      <c r="E9" s="43">
        <f>111.73+31.25</f>
        <v>142.98000000000002</v>
      </c>
      <c r="F9" s="14">
        <v>24586.810829645325</v>
      </c>
      <c r="G9" s="14">
        <v>648.548740964677</v>
      </c>
      <c r="H9" s="14">
        <v>27090.247629999998</v>
      </c>
      <c r="I9" s="14">
        <v>944.7</v>
      </c>
      <c r="J9" s="14">
        <v>19452.29</v>
      </c>
      <c r="K9" s="14">
        <v>4214.65016</v>
      </c>
      <c r="L9" s="14">
        <v>485.77128000000005</v>
      </c>
      <c r="M9" s="14">
        <v>297.05199000000005</v>
      </c>
      <c r="N9" s="14">
        <v>5339.699500000001</v>
      </c>
      <c r="O9" s="14"/>
      <c r="P9" s="14">
        <v>3751.6159300000013</v>
      </c>
      <c r="Q9" s="14">
        <v>1601.35338</v>
      </c>
      <c r="R9" s="14">
        <v>1770.9329700000003</v>
      </c>
      <c r="S9" s="14">
        <v>1420.44347</v>
      </c>
      <c r="T9" s="14">
        <v>3981.7727600000007</v>
      </c>
      <c r="U9" s="14">
        <v>1005.21448</v>
      </c>
      <c r="V9" s="14">
        <v>2411.9289300000005</v>
      </c>
      <c r="W9" s="14">
        <v>2230.79192</v>
      </c>
      <c r="X9" s="14">
        <v>950.77</v>
      </c>
      <c r="Y9" s="14">
        <v>3988.9665031680006</v>
      </c>
      <c r="Z9" s="14">
        <v>2778.888933984</v>
      </c>
      <c r="AA9" s="14">
        <v>27071.610200561</v>
      </c>
      <c r="AB9" s="14">
        <v>151022.5058402612</v>
      </c>
      <c r="AC9" s="14">
        <v>16037.186939177802</v>
      </c>
      <c r="AD9" s="14">
        <v>95707</v>
      </c>
      <c r="AE9" s="14">
        <v>12852</v>
      </c>
      <c r="AF9" s="14">
        <v>104535</v>
      </c>
      <c r="AG9" s="14">
        <v>2135</v>
      </c>
      <c r="AH9" s="14">
        <v>19182</v>
      </c>
      <c r="AI9" s="14">
        <v>1676.9561974524909</v>
      </c>
      <c r="AJ9" s="14">
        <v>1684.072764990272</v>
      </c>
      <c r="AK9" s="14">
        <v>1769.6626345529012</v>
      </c>
      <c r="AL9" s="14">
        <v>2508.859306321416</v>
      </c>
      <c r="AM9" s="25">
        <v>362.975216665779</v>
      </c>
      <c r="AN9" s="28">
        <v>107.4876696166207</v>
      </c>
    </row>
    <row r="10" spans="1:40" ht="31.5">
      <c r="A10" s="12" t="s">
        <v>6</v>
      </c>
      <c r="B10" s="37">
        <f>1819.81+498.58</f>
        <v>2318.39</v>
      </c>
      <c r="C10" s="42">
        <f>571.86+147.02+8.89</f>
        <v>727.77</v>
      </c>
      <c r="D10" s="43">
        <f>71169.4+18056.04</f>
        <v>89225.44</v>
      </c>
      <c r="E10" s="43">
        <f>20.18+5.64</f>
        <v>25.82</v>
      </c>
      <c r="F10" s="14"/>
      <c r="G10" s="14"/>
      <c r="H10" s="14"/>
      <c r="I10" s="14"/>
      <c r="J10" s="14">
        <v>4260.26</v>
      </c>
      <c r="K10" s="14">
        <v>2102.06129</v>
      </c>
      <c r="L10" s="14">
        <v>530.93301</v>
      </c>
      <c r="M10" s="14">
        <v>792.21724</v>
      </c>
      <c r="N10" s="14">
        <v>1369.5950899999998</v>
      </c>
      <c r="O10" s="14">
        <v>1.65875</v>
      </c>
      <c r="P10" s="14">
        <v>4358.279619999999</v>
      </c>
      <c r="Q10" s="14">
        <v>720.95103</v>
      </c>
      <c r="R10" s="14">
        <v>71.59553</v>
      </c>
      <c r="S10" s="14">
        <v>1024.38372</v>
      </c>
      <c r="T10" s="14">
        <v>476.07070999999996</v>
      </c>
      <c r="U10" s="14">
        <v>44.47944</v>
      </c>
      <c r="V10" s="14"/>
      <c r="W10" s="14">
        <v>76.67940899999999</v>
      </c>
      <c r="X10" s="14">
        <v>67.1</v>
      </c>
      <c r="Y10" s="14"/>
      <c r="Z10" s="14" t="s">
        <v>31</v>
      </c>
      <c r="AA10" s="14">
        <v>715.730951508</v>
      </c>
      <c r="AB10" s="14">
        <v>3992.7983966735997</v>
      </c>
      <c r="AC10" s="14">
        <v>423.9980918184</v>
      </c>
      <c r="AD10" s="14">
        <v>33044</v>
      </c>
      <c r="AE10" s="14">
        <v>881</v>
      </c>
      <c r="AF10" s="14">
        <v>6354</v>
      </c>
      <c r="AG10" s="14">
        <v>484</v>
      </c>
      <c r="AH10" s="14">
        <v>837</v>
      </c>
      <c r="AI10" s="14">
        <v>172.09230585340651</v>
      </c>
      <c r="AJ10" s="14">
        <v>252.37034842890398</v>
      </c>
      <c r="AK10" s="14">
        <v>778.116327837792</v>
      </c>
      <c r="AL10" s="14">
        <v>526.658622461662</v>
      </c>
      <c r="AM10" s="25">
        <v>90.0570800672202</v>
      </c>
      <c r="AN10" s="28">
        <v>15.804823061175819</v>
      </c>
    </row>
    <row r="11" spans="1:40" ht="15.75">
      <c r="A11" s="12" t="s">
        <v>7</v>
      </c>
      <c r="B11" s="40">
        <v>0</v>
      </c>
      <c r="C11" s="41">
        <v>0</v>
      </c>
      <c r="D11" s="43">
        <v>4590.16</v>
      </c>
      <c r="E11" s="40">
        <v>0</v>
      </c>
      <c r="F11" s="14">
        <v>0</v>
      </c>
      <c r="G11" s="14">
        <v>0</v>
      </c>
      <c r="H11" s="14">
        <v>4892.0556</v>
      </c>
      <c r="I11" s="14">
        <v>7.6</v>
      </c>
      <c r="J11" s="14">
        <v>1396.61</v>
      </c>
      <c r="K11" s="14">
        <v>5710.5583099999985</v>
      </c>
      <c r="L11" s="14"/>
      <c r="M11" s="14">
        <v>2.8153600000000005</v>
      </c>
      <c r="N11" s="14">
        <v>13.949039999999998</v>
      </c>
      <c r="O11" s="14"/>
      <c r="P11" s="14"/>
      <c r="Q11" s="14"/>
      <c r="R11" s="14"/>
      <c r="S11" s="14"/>
      <c r="T11" s="14">
        <v>46.544399999999996</v>
      </c>
      <c r="U11" s="14">
        <v>13.10672</v>
      </c>
      <c r="V11" s="14">
        <v>18.90664</v>
      </c>
      <c r="W11" s="14">
        <v>20.85272308367213</v>
      </c>
      <c r="X11" s="14">
        <v>129.08780000000002</v>
      </c>
      <c r="Y11" s="14">
        <v>130.65</v>
      </c>
      <c r="Z11" s="14">
        <v>11.01968</v>
      </c>
      <c r="AA11" s="14">
        <v>1575.45</v>
      </c>
      <c r="AB11" s="14">
        <v>8788.83</v>
      </c>
      <c r="AC11" s="14">
        <v>933.29</v>
      </c>
      <c r="AD11" s="14">
        <v>793</v>
      </c>
      <c r="AE11" s="14">
        <v>5</v>
      </c>
      <c r="AF11" s="14">
        <v>2012</v>
      </c>
      <c r="AG11" s="14"/>
      <c r="AH11" s="14">
        <v>7</v>
      </c>
      <c r="AI11" s="14">
        <v>18.236145531195</v>
      </c>
      <c r="AJ11" s="14">
        <v>13.3663219835822</v>
      </c>
      <c r="AK11" s="14">
        <v>8.116767436984059</v>
      </c>
      <c r="AL11" s="14">
        <v>15.511743902926801</v>
      </c>
      <c r="AM11" s="25">
        <v>2.22975947644926</v>
      </c>
      <c r="AN11" s="28">
        <v>58.6585630039226</v>
      </c>
    </row>
    <row r="12" spans="1:40" ht="31.5">
      <c r="A12" s="12" t="s">
        <v>8</v>
      </c>
      <c r="B12" s="37">
        <v>27.68</v>
      </c>
      <c r="C12" s="42">
        <v>752.71</v>
      </c>
      <c r="D12" s="43">
        <v>746882.25</v>
      </c>
      <c r="E12" s="43">
        <v>984.42</v>
      </c>
      <c r="F12" s="14">
        <v>14736.748807946426</v>
      </c>
      <c r="G12" s="14">
        <v>388.7246683405758</v>
      </c>
      <c r="H12" s="14">
        <v>8875.30094</v>
      </c>
      <c r="I12" s="14">
        <v>300</v>
      </c>
      <c r="J12" s="14">
        <v>25664.99</v>
      </c>
      <c r="K12" s="14">
        <v>715.49546</v>
      </c>
      <c r="L12" s="14">
        <v>142.76832000000002</v>
      </c>
      <c r="M12" s="14">
        <v>826.28967</v>
      </c>
      <c r="N12" s="14">
        <v>315.32088999999996</v>
      </c>
      <c r="O12" s="14">
        <v>679.70796</v>
      </c>
      <c r="P12" s="14">
        <v>14206.89792</v>
      </c>
      <c r="Q12" s="14">
        <v>453.08652</v>
      </c>
      <c r="R12" s="14">
        <v>155.41369999999998</v>
      </c>
      <c r="S12" s="14">
        <v>344.0496</v>
      </c>
      <c r="T12" s="14">
        <v>1564.4755200000002</v>
      </c>
      <c r="U12" s="14">
        <v>548.14896</v>
      </c>
      <c r="V12" s="14">
        <v>3290.7130799999995</v>
      </c>
      <c r="W12" s="14">
        <v>169.73207000000002</v>
      </c>
      <c r="X12" s="14">
        <v>414.252</v>
      </c>
      <c r="Y12" s="14">
        <v>1467.1100000000001</v>
      </c>
      <c r="Z12" s="14">
        <v>1446.08412</v>
      </c>
      <c r="AA12" s="14">
        <v>12643.168005671998</v>
      </c>
      <c r="AB12" s="14">
        <v>70531.5605473824</v>
      </c>
      <c r="AC12" s="14">
        <v>7489.7964069456</v>
      </c>
      <c r="AD12" s="14">
        <v>96269</v>
      </c>
      <c r="AE12" s="14">
        <v>971</v>
      </c>
      <c r="AF12" s="14">
        <v>5484</v>
      </c>
      <c r="AG12" s="14">
        <v>423</v>
      </c>
      <c r="AH12" s="14">
        <v>911</v>
      </c>
      <c r="AI12" s="14">
        <v>955.765785708009</v>
      </c>
      <c r="AJ12" s="14">
        <v>222.450940584014</v>
      </c>
      <c r="AK12" s="14">
        <v>133.6980719743749</v>
      </c>
      <c r="AL12" s="14">
        <v>226.11971436704903</v>
      </c>
      <c r="AM12" s="25">
        <v>33.450346372415396</v>
      </c>
      <c r="AN12" s="28">
        <v>151.7364844959832</v>
      </c>
    </row>
    <row r="13" spans="1:40" ht="31.5">
      <c r="A13" s="12" t="s">
        <v>24</v>
      </c>
      <c r="B13" s="40">
        <v>0</v>
      </c>
      <c r="C13" s="41">
        <v>0</v>
      </c>
      <c r="D13" s="40">
        <v>0</v>
      </c>
      <c r="E13" s="40">
        <v>0</v>
      </c>
      <c r="F13" s="14"/>
      <c r="G13" s="14"/>
      <c r="H13" s="14"/>
      <c r="I13" s="14">
        <v>31.09999999999991</v>
      </c>
      <c r="J13" s="14">
        <v>4632.18</v>
      </c>
      <c r="K13" s="14">
        <v>2601.9691300000004</v>
      </c>
      <c r="L13" s="14">
        <v>334.46809</v>
      </c>
      <c r="M13" s="14">
        <v>595.6085800000001</v>
      </c>
      <c r="N13" s="14">
        <v>849.0931300000001</v>
      </c>
      <c r="O13" s="14">
        <v>78.8201</v>
      </c>
      <c r="P13" s="14">
        <v>2731.2420699999993</v>
      </c>
      <c r="Q13" s="14">
        <v>576.9068800000001</v>
      </c>
      <c r="R13" s="14">
        <v>388.86462000000006</v>
      </c>
      <c r="S13" s="14">
        <v>1021.55779</v>
      </c>
      <c r="T13" s="14">
        <v>1350.08063</v>
      </c>
      <c r="U13" s="14">
        <v>43.569509999999994</v>
      </c>
      <c r="V13" s="14"/>
      <c r="W13" s="14"/>
      <c r="X13" s="14"/>
      <c r="Y13" s="14"/>
      <c r="Z13" s="14" t="s">
        <v>31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1690.0391844180376</v>
      </c>
      <c r="AJ13" s="14">
        <v>412.06719460675225</v>
      </c>
      <c r="AK13" s="14">
        <v>435.5856536721154</v>
      </c>
      <c r="AL13" s="14">
        <v>5943.916519341481</v>
      </c>
      <c r="AM13" s="25">
        <v>89.37501550495769</v>
      </c>
      <c r="AN13" s="28">
        <v>24.428089283184583</v>
      </c>
    </row>
    <row r="14" spans="1:40" ht="31.5">
      <c r="A14" s="12" t="s">
        <v>9</v>
      </c>
      <c r="B14" s="37">
        <f>789.91+181.97+1326.72+322.82</f>
        <v>2621.42</v>
      </c>
      <c r="C14" s="42">
        <f>36.84+21.58+4.89</f>
        <v>63.31</v>
      </c>
      <c r="D14" s="43">
        <f>12444.1+55237.89+93566.04+22942.23</f>
        <v>184190.26</v>
      </c>
      <c r="E14" s="43">
        <f>10.32+19.7+46.29+79.49</f>
        <v>155.8</v>
      </c>
      <c r="F14" s="14">
        <v>5889.429569353833</v>
      </c>
      <c r="G14" s="14">
        <v>155.35085695616698</v>
      </c>
      <c r="H14" s="14">
        <v>36950.870393087294</v>
      </c>
      <c r="I14" s="14">
        <v>22.799999999999997</v>
      </c>
      <c r="J14" s="14">
        <v>1189.9</v>
      </c>
      <c r="K14" s="14">
        <v>657.8449</v>
      </c>
      <c r="L14" s="14">
        <v>167.1572500000001</v>
      </c>
      <c r="M14" s="14">
        <v>246.11070000000018</v>
      </c>
      <c r="N14" s="14">
        <v>427.9781700000001</v>
      </c>
      <c r="O14" s="14">
        <v>0.9060099999999998</v>
      </c>
      <c r="P14" s="14">
        <v>1334.4477200000001</v>
      </c>
      <c r="Q14" s="14">
        <v>218.07361000000003</v>
      </c>
      <c r="R14" s="14">
        <v>21.536360000000002</v>
      </c>
      <c r="S14" s="14">
        <v>315.3072500000003</v>
      </c>
      <c r="T14" s="14">
        <v>148.93764999999996</v>
      </c>
      <c r="U14" s="14">
        <v>145.80316181891993</v>
      </c>
      <c r="V14" s="14">
        <v>1612.3139800000001</v>
      </c>
      <c r="W14" s="14">
        <v>95.02809419168844</v>
      </c>
      <c r="X14" s="14">
        <v>145.16</v>
      </c>
      <c r="Y14" s="14">
        <v>271.19917000000004</v>
      </c>
      <c r="Z14" s="14">
        <v>115.3139592</v>
      </c>
      <c r="AA14" s="14">
        <v>4604.9820469999995</v>
      </c>
      <c r="AB14" s="14">
        <v>25689.4925324</v>
      </c>
      <c r="AC14" s="14">
        <v>2727.9854206</v>
      </c>
      <c r="AD14" s="14">
        <v>25281</v>
      </c>
      <c r="AE14" s="14">
        <v>573</v>
      </c>
      <c r="AF14" s="14">
        <v>3082</v>
      </c>
      <c r="AG14" s="14">
        <v>451</v>
      </c>
      <c r="AH14" s="14">
        <v>279</v>
      </c>
      <c r="AI14" s="14">
        <v>165.44602790629114</v>
      </c>
      <c r="AJ14" s="14">
        <v>185.41</v>
      </c>
      <c r="AK14" s="14">
        <v>484.52</v>
      </c>
      <c r="AL14" s="14">
        <v>357.855</v>
      </c>
      <c r="AM14" s="25">
        <v>56.63</v>
      </c>
      <c r="AN14" s="28">
        <v>12.322936624361306</v>
      </c>
    </row>
    <row r="15" spans="1:40" ht="73.5" customHeight="1">
      <c r="A15" s="12" t="s">
        <v>25</v>
      </c>
      <c r="B15" s="37">
        <f>0.66+1948.83</f>
        <v>1949.49</v>
      </c>
      <c r="C15" s="42">
        <v>0.15</v>
      </c>
      <c r="D15" s="43">
        <f>4260.03+65159.42</f>
        <v>69419.45</v>
      </c>
      <c r="E15" s="40">
        <v>0</v>
      </c>
      <c r="F15" s="14">
        <v>9244.368887772</v>
      </c>
      <c r="G15" s="14">
        <v>243.84715222799994</v>
      </c>
      <c r="H15" s="14">
        <v>24432.20065</v>
      </c>
      <c r="I15" s="14"/>
      <c r="J15" s="14">
        <v>0</v>
      </c>
      <c r="K15" s="14">
        <v>251.731</v>
      </c>
      <c r="L15" s="14">
        <v>372.336</v>
      </c>
      <c r="M15" s="14">
        <v>1346.1388</v>
      </c>
      <c r="N15" s="14"/>
      <c r="O15" s="14"/>
      <c r="P15" s="14"/>
      <c r="Q15" s="14"/>
      <c r="R15" s="14">
        <v>149.3177</v>
      </c>
      <c r="S15" s="14"/>
      <c r="T15" s="14">
        <v>0</v>
      </c>
      <c r="U15" s="14"/>
      <c r="V15" s="14">
        <v>2266.641</v>
      </c>
      <c r="W15" s="14"/>
      <c r="X15" s="14"/>
      <c r="Y15" s="14"/>
      <c r="Z15" s="14"/>
      <c r="AA15" s="14">
        <v>2448.36</v>
      </c>
      <c r="AB15" s="14">
        <v>13658.48</v>
      </c>
      <c r="AC15" s="14">
        <v>1450.4</v>
      </c>
      <c r="AD15" s="14">
        <v>23830</v>
      </c>
      <c r="AE15" s="14">
        <v>4535</v>
      </c>
      <c r="AF15" s="14">
        <v>7392</v>
      </c>
      <c r="AG15" s="14"/>
      <c r="AH15" s="14">
        <v>2341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</row>
    <row r="16" spans="1:40" ht="88.5" customHeight="1">
      <c r="A16" s="12" t="s">
        <v>23</v>
      </c>
      <c r="B16" s="37">
        <f>17.04</f>
        <v>17.04</v>
      </c>
      <c r="C16" s="42">
        <v>13.12</v>
      </c>
      <c r="D16" s="43">
        <f>336.46+185.73+709.18</f>
        <v>1231.37</v>
      </c>
      <c r="E16" s="43">
        <f>0.21</f>
        <v>0.21</v>
      </c>
      <c r="F16" s="14"/>
      <c r="G16" s="14"/>
      <c r="H16" s="14"/>
      <c r="I16" s="14"/>
      <c r="J16" s="14">
        <v>22671.87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344.22873</v>
      </c>
      <c r="W16" s="14"/>
      <c r="X16" s="14">
        <v>28.8</v>
      </c>
      <c r="Y16" s="14">
        <v>657.0077600000001</v>
      </c>
      <c r="Z16" s="14">
        <v>493.21987</v>
      </c>
      <c r="AA16" s="14">
        <v>3025.79</v>
      </c>
      <c r="AB16" s="14">
        <v>16879.75</v>
      </c>
      <c r="AC16" s="14">
        <v>1792.47</v>
      </c>
      <c r="AD16" s="14">
        <v>9256</v>
      </c>
      <c r="AE16" s="14">
        <v>1435</v>
      </c>
      <c r="AF16" s="14">
        <v>11540</v>
      </c>
      <c r="AG16" s="14">
        <v>265</v>
      </c>
      <c r="AH16" s="14">
        <v>2270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</row>
    <row r="17" spans="1:40" ht="87" customHeight="1">
      <c r="A17" s="12" t="s">
        <v>10</v>
      </c>
      <c r="B17" s="37">
        <v>5136.5</v>
      </c>
      <c r="C17" s="42">
        <v>1318.35</v>
      </c>
      <c r="D17" s="43">
        <v>221246.25999999986</v>
      </c>
      <c r="E17" s="43">
        <f>62.85+10.28</f>
        <v>73.13</v>
      </c>
      <c r="F17" s="14">
        <v>5783.481337146355</v>
      </c>
      <c r="G17" s="14">
        <v>152.55616377364396</v>
      </c>
      <c r="H17" s="14">
        <v>64142.23319495162</v>
      </c>
      <c r="I17" s="14">
        <v>85.9</v>
      </c>
      <c r="J17" s="14">
        <v>2900.28</v>
      </c>
      <c r="K17" s="14">
        <v>11050.478009999999</v>
      </c>
      <c r="L17" s="14">
        <v>685.0106400000004</v>
      </c>
      <c r="M17" s="14">
        <v>333.63439999999866</v>
      </c>
      <c r="N17" s="14">
        <v>991.9300699999993</v>
      </c>
      <c r="O17" s="14"/>
      <c r="P17" s="14">
        <v>1268.2627300000008</v>
      </c>
      <c r="Q17" s="14">
        <v>1169.4940800000013</v>
      </c>
      <c r="R17" s="14">
        <v>410.9304299999993</v>
      </c>
      <c r="S17" s="14">
        <v>1872.0439</v>
      </c>
      <c r="T17" s="14">
        <v>1646.8552900000007</v>
      </c>
      <c r="U17" s="14">
        <v>47.513709999999996</v>
      </c>
      <c r="V17" s="14">
        <v>769.2248500000017</v>
      </c>
      <c r="W17" s="14">
        <v>1101.94881</v>
      </c>
      <c r="X17" s="14">
        <v>11.17</v>
      </c>
      <c r="Y17" s="14">
        <v>9.545880000000693</v>
      </c>
      <c r="Z17" s="14">
        <v>9.53587999999911</v>
      </c>
      <c r="AA17" s="14">
        <v>7105.872979761501</v>
      </c>
      <c r="AB17" s="14">
        <v>43089.16637845583</v>
      </c>
      <c r="AC17" s="14">
        <v>6282.2287117827045</v>
      </c>
      <c r="AD17" s="14">
        <v>38306</v>
      </c>
      <c r="AE17" s="14">
        <v>3688</v>
      </c>
      <c r="AF17" s="14">
        <v>57269</v>
      </c>
      <c r="AG17" s="14">
        <v>252</v>
      </c>
      <c r="AH17" s="14">
        <v>13836</v>
      </c>
      <c r="AI17" s="14">
        <v>49.00847456982832</v>
      </c>
      <c r="AJ17" s="14">
        <v>64.92000841181905</v>
      </c>
      <c r="AK17" s="14">
        <v>159.23914175770432</v>
      </c>
      <c r="AL17" s="14">
        <v>114.1597406342711</v>
      </c>
      <c r="AM17" s="25">
        <v>13.197927652962333</v>
      </c>
      <c r="AN17" s="28">
        <v>158.91613509075293</v>
      </c>
    </row>
    <row r="18" spans="1:40" ht="57.75" customHeight="1">
      <c r="A18" s="12" t="s">
        <v>26</v>
      </c>
      <c r="B18" s="43">
        <f>B20-0.38-1515.6</f>
        <v>2623.1499999999974</v>
      </c>
      <c r="C18" s="42">
        <f>C20-320.05-0.23</f>
        <v>-5780.77</v>
      </c>
      <c r="D18" s="43">
        <f>D20-73702.21-16.67</f>
        <v>81090.04605000012</v>
      </c>
      <c r="E18" s="43">
        <f>E4-E5</f>
        <v>225.7099999999998</v>
      </c>
      <c r="F18" s="14"/>
      <c r="G18" s="15"/>
      <c r="H18" s="14"/>
      <c r="I18" s="14"/>
      <c r="J18" s="14" t="s">
        <v>31</v>
      </c>
      <c r="K18" s="14">
        <v>-21498.801121016946</v>
      </c>
      <c r="L18" s="14">
        <v>-549.1686811864411</v>
      </c>
      <c r="M18" s="14">
        <v>-708.498670677965</v>
      </c>
      <c r="N18" s="14">
        <v>-3174.4466569491524</v>
      </c>
      <c r="O18" s="14">
        <v>-746.0288728813559</v>
      </c>
      <c r="P18" s="14">
        <v>-7521.847963898304</v>
      </c>
      <c r="Q18" s="14">
        <v>-2222.55056</v>
      </c>
      <c r="R18" s="14">
        <v>-2828.220278474576</v>
      </c>
      <c r="S18" s="14">
        <v>-2055.342125084745</v>
      </c>
      <c r="T18" s="14">
        <v>-5508.962254237289</v>
      </c>
      <c r="U18" s="14">
        <v>-1556.5226513104453</v>
      </c>
      <c r="V18" s="14">
        <v>-3985.52869220339</v>
      </c>
      <c r="W18" s="14">
        <v>-2916.8001013601065</v>
      </c>
      <c r="X18" s="14">
        <v>-943.831116779661</v>
      </c>
      <c r="Y18" s="14">
        <v>-6629.202951505289</v>
      </c>
      <c r="Z18" s="14">
        <v>-4848.102170435185</v>
      </c>
      <c r="AA18" s="14">
        <v>0</v>
      </c>
      <c r="AB18" s="14">
        <v>0</v>
      </c>
      <c r="AC18" s="14">
        <v>0</v>
      </c>
      <c r="AD18" s="14"/>
      <c r="AE18" s="14"/>
      <c r="AF18" s="14"/>
      <c r="AG18" s="22"/>
      <c r="AH18" s="14"/>
      <c r="AI18" s="14">
        <v>-3719.5325514392584</v>
      </c>
      <c r="AJ18" s="14">
        <v>-1436.7852699296116</v>
      </c>
      <c r="AK18" s="14">
        <v>-156.76382930601358</v>
      </c>
      <c r="AL18" s="14">
        <v>-7599.007162620959</v>
      </c>
      <c r="AM18" s="14">
        <v>-201.04339867464012</v>
      </c>
      <c r="AN18" s="13">
        <v>-936.2020649048152</v>
      </c>
    </row>
    <row r="19" spans="1:40" ht="43.5" customHeight="1">
      <c r="A19" s="12" t="s">
        <v>11</v>
      </c>
      <c r="B19" s="40">
        <v>0</v>
      </c>
      <c r="C19" s="41">
        <v>0</v>
      </c>
      <c r="D19" s="40">
        <v>0</v>
      </c>
      <c r="E19" s="40">
        <v>0</v>
      </c>
      <c r="F19" s="14"/>
      <c r="G19" s="14"/>
      <c r="H19" s="14"/>
      <c r="I19" s="14"/>
      <c r="J19" s="14"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 t="s">
        <v>31</v>
      </c>
      <c r="AA19" s="14">
        <v>0</v>
      </c>
      <c r="AB19" s="14">
        <v>0</v>
      </c>
      <c r="AC19" s="14"/>
      <c r="AD19" s="14"/>
      <c r="AE19" s="14"/>
      <c r="AF19" s="14"/>
      <c r="AG19" s="22"/>
      <c r="AH19" s="14"/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3">
        <v>0</v>
      </c>
    </row>
    <row r="20" spans="1:40" ht="44.25" customHeight="1">
      <c r="A20" s="12" t="s">
        <v>12</v>
      </c>
      <c r="B20" s="40">
        <f>B4-B5</f>
        <v>4139.129999999997</v>
      </c>
      <c r="C20" s="44">
        <f>C4-C5</f>
        <v>-5460.490000000001</v>
      </c>
      <c r="D20" s="37">
        <f>D4-D5</f>
        <v>154808.92605000013</v>
      </c>
      <c r="E20" s="37">
        <f>E18-0.01-52.34</f>
        <v>173.35999999999981</v>
      </c>
      <c r="F20" s="15">
        <v>-1640.8464391745802</v>
      </c>
      <c r="G20" s="16">
        <v>-365.78862189242204</v>
      </c>
      <c r="H20" s="16">
        <v>15844.135851961095</v>
      </c>
      <c r="I20" s="16">
        <v>-1278.5140000000001</v>
      </c>
      <c r="J20" s="16">
        <v>-55640.09</v>
      </c>
      <c r="K20" s="16">
        <v>-21498.801121016946</v>
      </c>
      <c r="L20" s="16">
        <v>-549.1686811864411</v>
      </c>
      <c r="M20" s="16">
        <v>-708.498670677965</v>
      </c>
      <c r="N20" s="16">
        <v>-3174.4466569491524</v>
      </c>
      <c r="O20" s="16">
        <v>-746.0288728813559</v>
      </c>
      <c r="P20" s="16">
        <v>-7521.847963898304</v>
      </c>
      <c r="Q20" s="16">
        <v>-2222.55056</v>
      </c>
      <c r="R20" s="16">
        <v>-2828.220278474576</v>
      </c>
      <c r="S20" s="16">
        <v>-2055.342125084745</v>
      </c>
      <c r="T20" s="16">
        <v>-5508.962254237289</v>
      </c>
      <c r="U20" s="16">
        <v>-1556.5226513104453</v>
      </c>
      <c r="V20" s="16">
        <v>-3985.52869220339</v>
      </c>
      <c r="W20" s="16">
        <v>-2916.8001013601065</v>
      </c>
      <c r="X20" s="16">
        <v>-943.831116779661</v>
      </c>
      <c r="Y20" s="16">
        <v>-6629.202951505289</v>
      </c>
      <c r="Z20" s="16">
        <v>-4848.102170435185</v>
      </c>
      <c r="AA20" s="16">
        <v>-644.269384502506</v>
      </c>
      <c r="AB20" s="16">
        <v>-255825.257285173</v>
      </c>
      <c r="AC20" s="16">
        <v>15349.520479675484</v>
      </c>
      <c r="AD20" s="16">
        <v>58789</v>
      </c>
      <c r="AE20" s="16">
        <v>-15503</v>
      </c>
      <c r="AF20" s="16">
        <v>-132228</v>
      </c>
      <c r="AG20" s="23">
        <v>1502</v>
      </c>
      <c r="AH20" s="16">
        <v>-31404</v>
      </c>
      <c r="AI20" s="16">
        <v>-3719.5325514392584</v>
      </c>
      <c r="AJ20" s="16">
        <v>-1436.7852699296116</v>
      </c>
      <c r="AK20" s="16">
        <v>-156.76382930601358</v>
      </c>
      <c r="AL20" s="16">
        <v>-7599.007162620959</v>
      </c>
      <c r="AM20" s="23">
        <v>-201.04339867464012</v>
      </c>
      <c r="AN20" s="29">
        <v>-936.2020649048152</v>
      </c>
    </row>
    <row r="21" spans="1:40" ht="54.75" customHeight="1">
      <c r="A21" s="12" t="s">
        <v>13</v>
      </c>
      <c r="B21" s="45" t="s">
        <v>37</v>
      </c>
      <c r="C21" s="46" t="s">
        <v>37</v>
      </c>
      <c r="D21" s="45" t="s">
        <v>37</v>
      </c>
      <c r="E21" s="45" t="s">
        <v>37</v>
      </c>
      <c r="F21" s="47" t="s">
        <v>37</v>
      </c>
      <c r="G21" s="47" t="s">
        <v>37</v>
      </c>
      <c r="H21" s="47" t="s">
        <v>37</v>
      </c>
      <c r="I21" s="47" t="s">
        <v>37</v>
      </c>
      <c r="J21" s="47" t="s">
        <v>37</v>
      </c>
      <c r="K21" s="47" t="s">
        <v>68</v>
      </c>
      <c r="L21" s="47" t="s">
        <v>68</v>
      </c>
      <c r="M21" s="47" t="s">
        <v>68</v>
      </c>
      <c r="N21" s="47" t="s">
        <v>68</v>
      </c>
      <c r="O21" s="47" t="s">
        <v>68</v>
      </c>
      <c r="P21" s="47" t="s">
        <v>68</v>
      </c>
      <c r="Q21" s="47" t="s">
        <v>68</v>
      </c>
      <c r="R21" s="47" t="s">
        <v>68</v>
      </c>
      <c r="S21" s="47" t="s">
        <v>68</v>
      </c>
      <c r="T21" s="47" t="s">
        <v>68</v>
      </c>
      <c r="U21" s="47" t="s">
        <v>37</v>
      </c>
      <c r="V21" s="47" t="s">
        <v>37</v>
      </c>
      <c r="W21" s="47" t="s">
        <v>37</v>
      </c>
      <c r="X21" s="47" t="s">
        <v>37</v>
      </c>
      <c r="Y21" s="47" t="s">
        <v>37</v>
      </c>
      <c r="Z21" s="47" t="s">
        <v>37</v>
      </c>
      <c r="AA21" s="47" t="s">
        <v>37</v>
      </c>
      <c r="AB21" s="47" t="s">
        <v>37</v>
      </c>
      <c r="AC21" s="47" t="s">
        <v>37</v>
      </c>
      <c r="AD21" s="47" t="s">
        <v>37</v>
      </c>
      <c r="AE21" s="47" t="s">
        <v>37</v>
      </c>
      <c r="AF21" s="47" t="s">
        <v>37</v>
      </c>
      <c r="AG21" s="47" t="s">
        <v>37</v>
      </c>
      <c r="AH21" s="47" t="s">
        <v>37</v>
      </c>
      <c r="AI21" s="47" t="s">
        <v>37</v>
      </c>
      <c r="AJ21" s="47" t="s">
        <v>37</v>
      </c>
      <c r="AK21" s="47" t="s">
        <v>37</v>
      </c>
      <c r="AL21" s="47" t="s">
        <v>37</v>
      </c>
      <c r="AM21" s="47" t="s">
        <v>37</v>
      </c>
      <c r="AN21" s="47" t="s">
        <v>37</v>
      </c>
    </row>
    <row r="22" spans="1:40" ht="15.75">
      <c r="A22" s="17" t="s">
        <v>14</v>
      </c>
      <c r="B22" s="43">
        <v>211.711</v>
      </c>
      <c r="C22" s="42">
        <f>C24</f>
        <v>16.802</v>
      </c>
      <c r="D22" s="43">
        <f>D24</f>
        <v>1403.264</v>
      </c>
      <c r="E22" s="43"/>
      <c r="F22" s="14">
        <v>5830.3417562</v>
      </c>
      <c r="G22" s="14">
        <v>153.7922438</v>
      </c>
      <c r="H22" s="14">
        <v>5958.591</v>
      </c>
      <c r="I22" s="14"/>
      <c r="J22" s="14">
        <v>754.674</v>
      </c>
      <c r="K22" s="14">
        <v>167.42</v>
      </c>
      <c r="L22" s="14">
        <v>99.399</v>
      </c>
      <c r="M22" s="14">
        <v>5.6080000000000005</v>
      </c>
      <c r="N22" s="14">
        <v>0</v>
      </c>
      <c r="O22" s="14">
        <v>0</v>
      </c>
      <c r="P22" s="14">
        <v>42.33625089851695</v>
      </c>
      <c r="Q22" s="14">
        <v>226.2467491014831</v>
      </c>
      <c r="R22" s="14">
        <v>19.964</v>
      </c>
      <c r="S22" s="14">
        <v>249.647</v>
      </c>
      <c r="T22" s="14">
        <v>128.58</v>
      </c>
      <c r="U22" s="14">
        <v>21.249019999999998</v>
      </c>
      <c r="V22" s="14"/>
      <c r="W22" s="14">
        <v>16.056</v>
      </c>
      <c r="X22" s="14">
        <v>3.08</v>
      </c>
      <c r="Y22" s="14">
        <v>36.22</v>
      </c>
      <c r="Z22" s="14">
        <v>3.737</v>
      </c>
      <c r="AA22" s="14">
        <v>1238.27</v>
      </c>
      <c r="AB22" s="14">
        <v>7997.91</v>
      </c>
      <c r="AC22" s="14">
        <v>3509.04</v>
      </c>
      <c r="AD22" s="14">
        <v>193.2</v>
      </c>
      <c r="AE22" s="14">
        <v>158.69</v>
      </c>
      <c r="AF22" s="14">
        <v>1082</v>
      </c>
      <c r="AG22" s="14">
        <v>27.27</v>
      </c>
      <c r="AH22" s="14">
        <v>185.891</v>
      </c>
      <c r="AI22" s="14">
        <v>38.91539300166354</v>
      </c>
      <c r="AJ22" s="14">
        <v>14.617572402044294</v>
      </c>
      <c r="AK22" s="14">
        <v>58.150000000000006</v>
      </c>
      <c r="AL22" s="14">
        <v>37.89505848949461</v>
      </c>
      <c r="AM22" s="14">
        <v>17.697020766609885</v>
      </c>
      <c r="AN22" s="13">
        <v>0</v>
      </c>
    </row>
    <row r="23" spans="1:40" ht="15.75">
      <c r="A23" s="17" t="s">
        <v>15</v>
      </c>
      <c r="B23" s="43" t="s">
        <v>31</v>
      </c>
      <c r="C23" s="42"/>
      <c r="D23" s="43"/>
      <c r="E23" s="43"/>
      <c r="F23" s="14"/>
      <c r="G23" s="14"/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18.322000000000003</v>
      </c>
      <c r="O23" s="14">
        <v>0.2034</v>
      </c>
      <c r="P23" s="14">
        <v>0</v>
      </c>
      <c r="Q23" s="14">
        <v>0</v>
      </c>
      <c r="R23" s="14">
        <v>0</v>
      </c>
      <c r="S23" s="14">
        <v>1.574</v>
      </c>
      <c r="T23" s="14">
        <v>0</v>
      </c>
      <c r="U23" s="14"/>
      <c r="V23" s="14">
        <v>49.087</v>
      </c>
      <c r="W23" s="14"/>
      <c r="X23" s="14"/>
      <c r="Y23" s="14"/>
      <c r="Z23" s="14" t="s">
        <v>31</v>
      </c>
      <c r="AA23" s="14">
        <v>0</v>
      </c>
      <c r="AB23" s="14">
        <v>0</v>
      </c>
      <c r="AC23" s="14"/>
      <c r="AD23" s="14">
        <v>57.04</v>
      </c>
      <c r="AE23" s="14"/>
      <c r="AF23" s="14"/>
      <c r="AG23" s="14"/>
      <c r="AH23" s="14"/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3">
        <v>0</v>
      </c>
    </row>
    <row r="24" spans="1:40" ht="15.75">
      <c r="A24" s="12" t="s">
        <v>16</v>
      </c>
      <c r="B24" s="43" t="s">
        <v>31</v>
      </c>
      <c r="C24" s="42">
        <v>16.802</v>
      </c>
      <c r="D24" s="43">
        <v>1403.264</v>
      </c>
      <c r="E24" s="43"/>
      <c r="F24" s="14">
        <v>5830.3417562</v>
      </c>
      <c r="G24" s="14">
        <v>153.7922438</v>
      </c>
      <c r="H24" s="14">
        <v>0</v>
      </c>
      <c r="I24" s="14"/>
      <c r="J24" s="14">
        <v>674.463</v>
      </c>
      <c r="K24" s="14">
        <v>167.42</v>
      </c>
      <c r="L24" s="14">
        <v>99.399</v>
      </c>
      <c r="M24" s="14">
        <v>5.6080000000000005</v>
      </c>
      <c r="N24" s="14">
        <v>0</v>
      </c>
      <c r="O24" s="14">
        <v>0</v>
      </c>
      <c r="P24" s="14">
        <v>42.33625089851695</v>
      </c>
      <c r="Q24" s="14">
        <v>226.2467491014831</v>
      </c>
      <c r="R24" s="14">
        <v>19.964</v>
      </c>
      <c r="S24" s="14">
        <v>0</v>
      </c>
      <c r="T24" s="14">
        <v>0</v>
      </c>
      <c r="U24" s="14"/>
      <c r="V24" s="14"/>
      <c r="W24" s="14"/>
      <c r="X24" s="14"/>
      <c r="Y24" s="14"/>
      <c r="Z24" s="14" t="s">
        <v>31</v>
      </c>
      <c r="AA24" s="14">
        <v>1238.27</v>
      </c>
      <c r="AB24" s="14">
        <v>7997.91</v>
      </c>
      <c r="AC24" s="14">
        <v>3509.04</v>
      </c>
      <c r="AD24" s="14">
        <v>193.2</v>
      </c>
      <c r="AE24" s="14">
        <v>158.69</v>
      </c>
      <c r="AF24" s="14">
        <v>1082</v>
      </c>
      <c r="AG24" s="14">
        <v>27.27</v>
      </c>
      <c r="AH24" s="14">
        <v>185.891</v>
      </c>
      <c r="AI24" s="14">
        <v>38.91539300166354</v>
      </c>
      <c r="AJ24" s="14">
        <v>14.617572402044294</v>
      </c>
      <c r="AK24" s="14">
        <v>0</v>
      </c>
      <c r="AL24" s="14">
        <v>0</v>
      </c>
      <c r="AM24" s="25">
        <v>0</v>
      </c>
      <c r="AN24" s="28">
        <v>0</v>
      </c>
    </row>
    <row r="25" spans="1:40" ht="31.5">
      <c r="A25" s="12" t="s">
        <v>27</v>
      </c>
      <c r="B25" s="43">
        <v>210.48</v>
      </c>
      <c r="C25" s="42">
        <v>1.611</v>
      </c>
      <c r="D25" s="43">
        <v>1274.32</v>
      </c>
      <c r="E25" s="43">
        <v>45.59</v>
      </c>
      <c r="F25" s="14">
        <v>4777.65</v>
      </c>
      <c r="G25" s="14">
        <v>126.11</v>
      </c>
      <c r="H25" s="14">
        <v>5650.538</v>
      </c>
      <c r="I25" s="14">
        <v>192.2</v>
      </c>
      <c r="J25" s="14" t="s">
        <v>47</v>
      </c>
      <c r="K25" s="14">
        <v>124.762438377</v>
      </c>
      <c r="L25" s="14">
        <v>76.30010569800001</v>
      </c>
      <c r="M25" s="14">
        <v>4.253</v>
      </c>
      <c r="N25" s="14">
        <v>17.058799999999998</v>
      </c>
      <c r="O25" s="14">
        <v>0.20152</v>
      </c>
      <c r="P25" s="14">
        <v>19.5517</v>
      </c>
      <c r="Q25" s="14">
        <v>197.723</v>
      </c>
      <c r="R25" s="14">
        <v>15.379883472</v>
      </c>
      <c r="S25" s="18">
        <v>247.783</v>
      </c>
      <c r="T25" s="14">
        <v>103.61437579800001</v>
      </c>
      <c r="U25" s="14">
        <v>21.24957</v>
      </c>
      <c r="V25" s="14">
        <v>25.881</v>
      </c>
      <c r="W25" s="14">
        <v>15.728</v>
      </c>
      <c r="X25" s="14">
        <v>3.08</v>
      </c>
      <c r="Y25" s="14">
        <v>29.30257</v>
      </c>
      <c r="Z25" s="14">
        <v>3.42</v>
      </c>
      <c r="AA25" s="14">
        <v>1089.792</v>
      </c>
      <c r="AB25" s="14">
        <v>7172.314</v>
      </c>
      <c r="AC25" s="14">
        <v>3366.16</v>
      </c>
      <c r="AD25" s="14">
        <v>205.4</v>
      </c>
      <c r="AE25" s="14">
        <v>120.48</v>
      </c>
      <c r="AF25" s="14">
        <v>820.13</v>
      </c>
      <c r="AG25" s="14">
        <v>22.176</v>
      </c>
      <c r="AH25" s="14">
        <v>114.209</v>
      </c>
      <c r="AI25" s="14">
        <v>32.193530700000004</v>
      </c>
      <c r="AJ25" s="14">
        <v>10.806000000000001</v>
      </c>
      <c r="AK25" s="14">
        <v>58.150000000000006</v>
      </c>
      <c r="AL25" s="14">
        <v>30.269000000000002</v>
      </c>
      <c r="AM25" s="25">
        <v>14.110030785000003</v>
      </c>
      <c r="AN25" s="28">
        <v>130.574</v>
      </c>
    </row>
    <row r="26" spans="1:40" ht="15.75">
      <c r="A26" s="17" t="s">
        <v>17</v>
      </c>
      <c r="B26" s="43" t="s">
        <v>31</v>
      </c>
      <c r="C26" s="42">
        <v>7.755</v>
      </c>
      <c r="D26" s="43">
        <v>2.15</v>
      </c>
      <c r="E26" s="43"/>
      <c r="F26" s="14">
        <v>16.8</v>
      </c>
      <c r="G26" s="14">
        <v>16.8</v>
      </c>
      <c r="H26" s="14">
        <v>4.96</v>
      </c>
      <c r="I26" s="14"/>
      <c r="J26" s="14">
        <v>0</v>
      </c>
      <c r="K26" s="14">
        <v>2.7968950083622017</v>
      </c>
      <c r="L26" s="14">
        <v>9.849087316773804</v>
      </c>
      <c r="M26" s="14">
        <v>9.48644793152639</v>
      </c>
      <c r="N26" s="14">
        <v>6.89444383800895</v>
      </c>
      <c r="O26" s="14">
        <v>0.9242871189773844</v>
      </c>
      <c r="P26" s="14">
        <v>1.420171462424729</v>
      </c>
      <c r="Q26" s="14">
        <v>2.829263344844323</v>
      </c>
      <c r="R26" s="14">
        <v>4.505712897489668</v>
      </c>
      <c r="S26" s="14">
        <v>0.7466542758374842</v>
      </c>
      <c r="T26" s="14">
        <v>5.2518043241561685</v>
      </c>
      <c r="U26" s="14">
        <v>0</v>
      </c>
      <c r="V26" s="14">
        <v>0.2483</v>
      </c>
      <c r="W26" s="14">
        <v>0</v>
      </c>
      <c r="X26" s="14">
        <v>0</v>
      </c>
      <c r="Y26" s="14">
        <v>0.19</v>
      </c>
      <c r="Z26" s="14">
        <v>0.08563018464008564</v>
      </c>
      <c r="AA26" s="14">
        <v>4.62</v>
      </c>
      <c r="AB26" s="14">
        <v>0.2</v>
      </c>
      <c r="AC26" s="14">
        <v>3.4</v>
      </c>
      <c r="AD26" s="14">
        <v>20.47</v>
      </c>
      <c r="AE26" s="14">
        <v>18.9</v>
      </c>
      <c r="AF26" s="14">
        <v>12.5</v>
      </c>
      <c r="AG26" s="14">
        <v>9.2</v>
      </c>
      <c r="AH26" s="14">
        <v>23</v>
      </c>
      <c r="AI26" s="14">
        <v>16.761393881810996</v>
      </c>
      <c r="AJ26" s="14">
        <v>11.950000000000001</v>
      </c>
      <c r="AK26" s="14">
        <v>0</v>
      </c>
      <c r="AL26" s="14"/>
      <c r="AM26" s="25"/>
      <c r="AN26" s="28">
        <v>0</v>
      </c>
    </row>
    <row r="27" spans="1:40" ht="15.75">
      <c r="A27" s="12" t="s">
        <v>18</v>
      </c>
      <c r="B27" s="43">
        <v>5.33</v>
      </c>
      <c r="C27" s="42">
        <v>3.44</v>
      </c>
      <c r="D27" s="43">
        <v>224.41</v>
      </c>
      <c r="E27" s="43">
        <v>0.1</v>
      </c>
      <c r="F27" s="14">
        <v>68</v>
      </c>
      <c r="G27" s="14">
        <v>2</v>
      </c>
      <c r="H27" s="14">
        <v>93.9</v>
      </c>
      <c r="I27" s="14">
        <v>6.787300000000001</v>
      </c>
      <c r="J27" s="14">
        <v>17</v>
      </c>
      <c r="K27" s="14">
        <v>7.045833333333333</v>
      </c>
      <c r="L27" s="14">
        <v>1</v>
      </c>
      <c r="M27" s="14">
        <v>0.5966666666666667</v>
      </c>
      <c r="N27" s="14">
        <v>6</v>
      </c>
      <c r="O27" s="14">
        <v>0</v>
      </c>
      <c r="P27" s="14">
        <v>5</v>
      </c>
      <c r="Q27" s="14">
        <v>2</v>
      </c>
      <c r="R27" s="14">
        <v>2</v>
      </c>
      <c r="S27" s="14">
        <v>1</v>
      </c>
      <c r="T27" s="14">
        <v>5</v>
      </c>
      <c r="U27" s="14">
        <v>1.42</v>
      </c>
      <c r="V27" s="14">
        <v>3.02</v>
      </c>
      <c r="W27" s="14">
        <v>3.4000000000000004</v>
      </c>
      <c r="X27" s="14">
        <v>2.17</v>
      </c>
      <c r="Y27" s="14">
        <v>6.61</v>
      </c>
      <c r="Z27" s="14">
        <v>4.21</v>
      </c>
      <c r="AA27" s="14">
        <v>30</v>
      </c>
      <c r="AB27" s="14">
        <v>170</v>
      </c>
      <c r="AC27" s="14">
        <v>18</v>
      </c>
      <c r="AD27" s="14">
        <v>67</v>
      </c>
      <c r="AE27" s="14">
        <v>9</v>
      </c>
      <c r="AF27" s="14">
        <v>80</v>
      </c>
      <c r="AG27" s="14">
        <v>2</v>
      </c>
      <c r="AH27" s="14">
        <v>15</v>
      </c>
      <c r="AI27" s="14">
        <v>4.08</v>
      </c>
      <c r="AJ27" s="14">
        <v>4.325304939847224</v>
      </c>
      <c r="AK27" s="14">
        <v>4.540445962834024</v>
      </c>
      <c r="AL27" s="14">
        <v>6.442141635563219</v>
      </c>
      <c r="AM27" s="26">
        <v>0.9321074617555358</v>
      </c>
      <c r="AN27" s="26">
        <v>0.26</v>
      </c>
    </row>
    <row r="28" spans="1:40" ht="31.5">
      <c r="A28" s="12" t="s">
        <v>19</v>
      </c>
      <c r="B28" s="43">
        <v>1.41</v>
      </c>
      <c r="C28" s="42">
        <v>4.2</v>
      </c>
      <c r="D28" s="43">
        <v>7.9</v>
      </c>
      <c r="E28" s="43"/>
      <c r="F28" s="14">
        <v>1.6</v>
      </c>
      <c r="G28" s="14">
        <v>1.6</v>
      </c>
      <c r="H28" s="14">
        <v>1.63</v>
      </c>
      <c r="I28" s="14"/>
      <c r="J28" s="14">
        <v>0</v>
      </c>
      <c r="K28" s="14">
        <v>4.397249797211171</v>
      </c>
      <c r="L28" s="14">
        <v>1.6742594958764083</v>
      </c>
      <c r="M28" s="14">
        <v>8.011703239289446</v>
      </c>
      <c r="N28" s="14">
        <v>5.365626023359896</v>
      </c>
      <c r="O28" s="14">
        <v>0</v>
      </c>
      <c r="P28" s="14">
        <v>1.2507686818150758</v>
      </c>
      <c r="Q28" s="14">
        <v>1.2699281317803188</v>
      </c>
      <c r="R28" s="14">
        <v>2.3221799238629535</v>
      </c>
      <c r="S28" s="14">
        <v>1.1423209571915545</v>
      </c>
      <c r="T28" s="14">
        <v>1.4979095346234441</v>
      </c>
      <c r="U28" s="14">
        <v>2.1943129612565664</v>
      </c>
      <c r="V28" s="14"/>
      <c r="W28" s="14">
        <v>1.9566763059701495</v>
      </c>
      <c r="X28" s="14">
        <v>4.365</v>
      </c>
      <c r="Y28" s="14">
        <v>2.97</v>
      </c>
      <c r="Z28" s="14">
        <v>3.2023013112122025</v>
      </c>
      <c r="AA28" s="14">
        <v>1.12</v>
      </c>
      <c r="AB28" s="14">
        <v>0.89</v>
      </c>
      <c r="AC28" s="14">
        <v>0.22</v>
      </c>
      <c r="AD28" s="14">
        <v>5.96</v>
      </c>
      <c r="AE28" s="14">
        <v>2.16</v>
      </c>
      <c r="AF28" s="14">
        <v>2.82</v>
      </c>
      <c r="AG28" s="14">
        <v>3.48</v>
      </c>
      <c r="AH28" s="14">
        <v>2.69</v>
      </c>
      <c r="AI28" s="14">
        <v>0.8287209125350833</v>
      </c>
      <c r="AJ28" s="14">
        <v>3.109031278042926</v>
      </c>
      <c r="AK28" s="14">
        <v>0.5294582975064488</v>
      </c>
      <c r="AL28" s="14">
        <v>4.313061607262311</v>
      </c>
      <c r="AM28" s="25">
        <v>1.3109431594701442</v>
      </c>
      <c r="AN28" s="28">
        <v>0.7133119916675601</v>
      </c>
    </row>
    <row r="29" spans="1:40" ht="31.5">
      <c r="A29" s="12" t="s">
        <v>20</v>
      </c>
      <c r="B29" s="43">
        <v>0.58</v>
      </c>
      <c r="C29" s="42">
        <v>81.23</v>
      </c>
      <c r="D29" s="43">
        <v>7.03</v>
      </c>
      <c r="E29" s="43"/>
      <c r="F29" s="14"/>
      <c r="G29" s="14"/>
      <c r="H29" s="14"/>
      <c r="I29" s="14"/>
      <c r="J29" s="14">
        <v>3.73</v>
      </c>
      <c r="K29" s="14">
        <v>30.43784691450909</v>
      </c>
      <c r="L29" s="14">
        <v>17.442964040807162</v>
      </c>
      <c r="M29" s="14">
        <v>19.35104632024453</v>
      </c>
      <c r="N29" s="14">
        <v>2.327244589302882</v>
      </c>
      <c r="O29" s="14">
        <v>0</v>
      </c>
      <c r="P29" s="14">
        <v>11.514474533850468</v>
      </c>
      <c r="Q29" s="14">
        <v>11.514474533850466</v>
      </c>
      <c r="R29" s="14">
        <v>25.087641314217624</v>
      </c>
      <c r="S29" s="14">
        <v>0.6352332484472302</v>
      </c>
      <c r="T29" s="14">
        <v>17.304548584025813</v>
      </c>
      <c r="U29" s="14">
        <v>0</v>
      </c>
      <c r="V29" s="14">
        <v>0.42564</v>
      </c>
      <c r="W29" s="14">
        <v>0</v>
      </c>
      <c r="X29" s="14"/>
      <c r="Y29" s="14">
        <v>0.0114</v>
      </c>
      <c r="Z29" s="14">
        <v>0</v>
      </c>
      <c r="AA29" s="14">
        <v>8.775986610288937</v>
      </c>
      <c r="AB29" s="14">
        <v>11.309041963305008</v>
      </c>
      <c r="AC29" s="14">
        <v>0.7290206050811607</v>
      </c>
      <c r="AD29" s="14">
        <v>2.74</v>
      </c>
      <c r="AE29" s="14">
        <v>5.2</v>
      </c>
      <c r="AF29" s="14">
        <v>11.7</v>
      </c>
      <c r="AG29" s="14">
        <v>9.5</v>
      </c>
      <c r="AH29" s="14">
        <v>15.6</v>
      </c>
      <c r="AI29" s="14">
        <v>0</v>
      </c>
      <c r="AJ29" s="14">
        <v>16.042335454223903</v>
      </c>
      <c r="AK29" s="14">
        <v>0</v>
      </c>
      <c r="AL29" s="14">
        <v>9.283532313257336</v>
      </c>
      <c r="AM29" s="27">
        <v>9.447917940824652</v>
      </c>
      <c r="AN29" s="30">
        <v>0</v>
      </c>
    </row>
    <row r="30" spans="1:40" ht="32.25" thickBot="1">
      <c r="A30" s="19" t="s">
        <v>21</v>
      </c>
      <c r="B30" s="48" t="s">
        <v>31</v>
      </c>
      <c r="C30" s="49"/>
      <c r="D30" s="48"/>
      <c r="E30" s="48"/>
      <c r="F30" s="20"/>
      <c r="G30" s="20"/>
      <c r="H30" s="20"/>
      <c r="I30" s="20"/>
      <c r="J30" s="20">
        <v>70</v>
      </c>
      <c r="K30" s="20"/>
      <c r="L30" s="20" t="s">
        <v>31</v>
      </c>
      <c r="M30" s="20" t="s">
        <v>31</v>
      </c>
      <c r="N30" s="20" t="s">
        <v>31</v>
      </c>
      <c r="O30" s="20"/>
      <c r="P30" s="20" t="s">
        <v>31</v>
      </c>
      <c r="Q30" s="20" t="s">
        <v>31</v>
      </c>
      <c r="R30" s="20" t="s">
        <v>31</v>
      </c>
      <c r="S30" s="20" t="s">
        <v>31</v>
      </c>
      <c r="T30" s="20" t="s">
        <v>31</v>
      </c>
      <c r="U30" s="20"/>
      <c r="V30" s="20"/>
      <c r="W30" s="20"/>
      <c r="X30" s="20"/>
      <c r="Y30" s="20"/>
      <c r="Z30" s="20"/>
      <c r="AA30" s="20">
        <v>39.13</v>
      </c>
      <c r="AB30" s="20">
        <v>39.13</v>
      </c>
      <c r="AC30" s="20">
        <v>39.13</v>
      </c>
      <c r="AD30" s="20"/>
      <c r="AE30" s="20"/>
      <c r="AF30" s="20"/>
      <c r="AG30" s="24"/>
      <c r="AH30" s="20"/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</row>
    <row r="31" spans="2:40" ht="34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3" spans="2:40" ht="15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2:40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6" spans="2:40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8" spans="2:40" ht="15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2:40" ht="15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</sheetData>
  <sheetProtection password="C6A3" sheet="1" objects="1" scenarios="1"/>
  <mergeCells count="1">
    <mergeCell ref="A2:A3"/>
  </mergeCells>
  <hyperlinks>
    <hyperlink ref="B21" r:id="rId1" display="http://gazpromenergo.gazprom.ru/investors/1/informatsiya-raskryvaemaya-v-soo/"/>
    <hyperlink ref="C21" r:id="rId2" display="http://gazpromenergo.gazprom.ru/investors/1/informatsiya-raskryvaemaya-v-soo/"/>
    <hyperlink ref="D21" r:id="rId3" display="http://gazpromenergo.gazprom.ru/investors/1/informatsiya-raskryvaemaya-v-soo/"/>
    <hyperlink ref="E21" r:id="rId4" display="http://gazpromenergo.gazprom.ru/investors/1/informatsiya-raskryvaemaya-v-soo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5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2013-06-28T12:38:05Z</cp:lastPrinted>
  <dcterms:created xsi:type="dcterms:W3CDTF">2013-04-08T06:55:43Z</dcterms:created>
  <dcterms:modified xsi:type="dcterms:W3CDTF">2017-05-02T13:06:09Z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